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showInkAnnotation="0"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ldinad\Documents\OPĆINA PODACI\GODIŠNJI PLANOVI\Plan implemeentacije Breza\"/>
    </mc:Choice>
  </mc:AlternateContent>
  <xr:revisionPtr revIDLastSave="0" documentId="13_ncr:1_{B521E182-B173-4FD0-902A-90F0A18113DE}" xr6:coauthVersionLast="47" xr6:coauthVersionMax="47" xr10:uidLastSave="{00000000-0000-0000-0000-000000000000}"/>
  <bookViews>
    <workbookView xWindow="0" yWindow="0" windowWidth="20490" windowHeight="10920" tabRatio="836" activeTab="4" xr2:uid="{00000000-000D-0000-FFFF-FFFF00000000}"/>
  </bookViews>
  <sheets>
    <sheet name="Upute" sheetId="2" r:id="rId1"/>
    <sheet name="Plan 2021-2023" sheetId="1" r:id="rId2"/>
    <sheet name="Ukupno po sektorima" sheetId="8" r:id="rId3"/>
    <sheet name="Ukupno po godinama" sheetId="5" r:id="rId4"/>
    <sheet name="Ukupno po A-E klasama" sheetId="10" r:id="rId5"/>
  </sheets>
  <definedNames>
    <definedName name="_xlnm._FilterDatabase" localSheetId="1" hidden="1">'Plan 2021-2023'!$A$2:$Z$60</definedName>
    <definedName name="_GoBack" localSheetId="1">'Plan 2021-2023'!#REF!</definedName>
    <definedName name="_xlnm.Print_Area" localSheetId="1">'Plan 2021-2023'!$A$1:$Z$61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" l="1"/>
  <c r="U32" i="1" s="1"/>
  <c r="R48" i="1" l="1"/>
  <c r="U48" i="1" s="1"/>
  <c r="I48" i="1"/>
  <c r="R10" i="1"/>
  <c r="U10" i="1" s="1"/>
  <c r="R9" i="1"/>
  <c r="U9" i="1" s="1"/>
  <c r="I10" i="1"/>
  <c r="I9" i="1"/>
  <c r="I32" i="1"/>
  <c r="E32" i="1"/>
  <c r="R27" i="1"/>
  <c r="U27" i="1" s="1"/>
  <c r="R26" i="1"/>
  <c r="U26" i="1" s="1"/>
  <c r="I26" i="1"/>
  <c r="I15" i="1"/>
  <c r="I14" i="1"/>
  <c r="I13" i="1"/>
  <c r="R17" i="1"/>
  <c r="U17" i="1" s="1"/>
  <c r="R16" i="1"/>
  <c r="U16" i="1" s="1"/>
  <c r="R15" i="1"/>
  <c r="U15" i="1" s="1"/>
  <c r="R14" i="1"/>
  <c r="U14" i="1" s="1"/>
  <c r="R13" i="1"/>
  <c r="U13" i="1" s="1"/>
  <c r="I17" i="1"/>
  <c r="E14" i="1" l="1"/>
  <c r="E15" i="1"/>
  <c r="R43" i="1"/>
  <c r="U43" i="1" s="1"/>
  <c r="R40" i="1"/>
  <c r="U40" i="1" s="1"/>
  <c r="R39" i="1"/>
  <c r="U39" i="1" s="1"/>
  <c r="R38" i="1"/>
  <c r="U38" i="1" s="1"/>
  <c r="R37" i="1"/>
  <c r="U37" i="1" s="1"/>
  <c r="R35" i="1"/>
  <c r="U35" i="1" s="1"/>
  <c r="R34" i="1"/>
  <c r="U34" i="1" s="1"/>
  <c r="I40" i="1"/>
  <c r="I39" i="1"/>
  <c r="I38" i="1"/>
  <c r="R58" i="1"/>
  <c r="U58" i="1" s="1"/>
  <c r="I58" i="1"/>
  <c r="R57" i="1"/>
  <c r="U57" i="1" s="1"/>
  <c r="I57" i="1"/>
  <c r="R56" i="1"/>
  <c r="U56" i="1" s="1"/>
  <c r="I56" i="1"/>
  <c r="R55" i="1"/>
  <c r="U55" i="1" s="1"/>
  <c r="I55" i="1"/>
  <c r="R53" i="1"/>
  <c r="U53" i="1" s="1"/>
  <c r="R54" i="1"/>
  <c r="U54" i="1" s="1"/>
  <c r="I53" i="1"/>
  <c r="E53" i="1" s="1"/>
  <c r="I54" i="1"/>
  <c r="E58" i="1" l="1"/>
  <c r="E55" i="1"/>
  <c r="E56" i="1"/>
  <c r="E57" i="1"/>
  <c r="E54" i="1"/>
  <c r="I59" i="1"/>
  <c r="M12" i="10"/>
  <c r="L12" i="10"/>
  <c r="I12" i="10"/>
  <c r="H12" i="10"/>
  <c r="G12" i="10"/>
  <c r="C12" i="10"/>
  <c r="M11" i="10"/>
  <c r="L11" i="10"/>
  <c r="I11" i="10"/>
  <c r="H11" i="10"/>
  <c r="G11" i="10"/>
  <c r="C11" i="10"/>
  <c r="M10" i="10"/>
  <c r="L10" i="10"/>
  <c r="I10" i="10"/>
  <c r="H10" i="10"/>
  <c r="G10" i="10"/>
  <c r="C10" i="10"/>
  <c r="M9" i="10"/>
  <c r="L9" i="10"/>
  <c r="I9" i="10"/>
  <c r="H9" i="10"/>
  <c r="G9" i="10"/>
  <c r="C9" i="10"/>
  <c r="M8" i="10"/>
  <c r="L8" i="10"/>
  <c r="I8" i="10"/>
  <c r="H8" i="10"/>
  <c r="G8" i="10"/>
  <c r="C8" i="10"/>
  <c r="M7" i="10"/>
  <c r="L7" i="10"/>
  <c r="I7" i="10"/>
  <c r="I13" i="10" s="1"/>
  <c r="H7" i="10"/>
  <c r="G7" i="10"/>
  <c r="C7" i="10"/>
  <c r="C7" i="8"/>
  <c r="C8" i="8"/>
  <c r="C9" i="8"/>
  <c r="U9" i="8"/>
  <c r="S9" i="8"/>
  <c r="E22" i="5" s="1"/>
  <c r="R9" i="8"/>
  <c r="E15" i="5" s="1"/>
  <c r="P9" i="8"/>
  <c r="O9" i="8"/>
  <c r="N9" i="8"/>
  <c r="M9" i="8"/>
  <c r="L9" i="8"/>
  <c r="K9" i="8"/>
  <c r="J9" i="8"/>
  <c r="I9" i="8"/>
  <c r="G9" i="8"/>
  <c r="D22" i="5" s="1"/>
  <c r="F9" i="8"/>
  <c r="D15" i="5" s="1"/>
  <c r="E9" i="8"/>
  <c r="D8" i="5" s="1"/>
  <c r="U8" i="8"/>
  <c r="S8" i="8"/>
  <c r="E21" i="5" s="1"/>
  <c r="R8" i="8"/>
  <c r="E14" i="5" s="1"/>
  <c r="P8" i="8"/>
  <c r="O8" i="8"/>
  <c r="N8" i="8"/>
  <c r="M8" i="8"/>
  <c r="L8" i="8"/>
  <c r="K8" i="8"/>
  <c r="J8" i="8"/>
  <c r="I8" i="8"/>
  <c r="G8" i="8"/>
  <c r="D21" i="5" s="1"/>
  <c r="F8" i="8"/>
  <c r="D14" i="5" s="1"/>
  <c r="E8" i="8"/>
  <c r="D7" i="5" s="1"/>
  <c r="U7" i="8"/>
  <c r="S7" i="8"/>
  <c r="E20" i="5" s="1"/>
  <c r="E23" i="5" s="1"/>
  <c r="R7" i="8"/>
  <c r="E13" i="5" s="1"/>
  <c r="P7" i="8"/>
  <c r="O7" i="8"/>
  <c r="N7" i="8"/>
  <c r="M7" i="8"/>
  <c r="L7" i="8"/>
  <c r="K7" i="8"/>
  <c r="J7" i="8"/>
  <c r="I7" i="8"/>
  <c r="G7" i="8"/>
  <c r="D20" i="5" s="1"/>
  <c r="F7" i="8"/>
  <c r="D13" i="5" s="1"/>
  <c r="E7" i="8"/>
  <c r="D6" i="5" s="1"/>
  <c r="T60" i="1"/>
  <c r="S60" i="1"/>
  <c r="Q60" i="1"/>
  <c r="P60" i="1"/>
  <c r="O60" i="1"/>
  <c r="N60" i="1"/>
  <c r="M60" i="1"/>
  <c r="L60" i="1"/>
  <c r="K60" i="1"/>
  <c r="J60" i="1"/>
  <c r="H60" i="1"/>
  <c r="G60" i="1"/>
  <c r="F60" i="1"/>
  <c r="D60" i="1"/>
  <c r="R59" i="1"/>
  <c r="U59" i="1" s="1"/>
  <c r="R52" i="1"/>
  <c r="U52" i="1" s="1"/>
  <c r="I52" i="1"/>
  <c r="R51" i="1"/>
  <c r="U51" i="1" s="1"/>
  <c r="I51" i="1"/>
  <c r="R50" i="1"/>
  <c r="U50" i="1" s="1"/>
  <c r="I50" i="1"/>
  <c r="R49" i="1"/>
  <c r="U49" i="1" s="1"/>
  <c r="I49" i="1"/>
  <c r="E48" i="1"/>
  <c r="R47" i="1"/>
  <c r="U47" i="1" s="1"/>
  <c r="I47" i="1"/>
  <c r="R46" i="1"/>
  <c r="U46" i="1" s="1"/>
  <c r="I46" i="1"/>
  <c r="R45" i="1"/>
  <c r="U45" i="1" s="1"/>
  <c r="I45" i="1"/>
  <c r="R44" i="1"/>
  <c r="U44" i="1" s="1"/>
  <c r="I44" i="1"/>
  <c r="I43" i="1"/>
  <c r="R42" i="1"/>
  <c r="U42" i="1" s="1"/>
  <c r="I42" i="1"/>
  <c r="H9" i="8" s="1"/>
  <c r="R41" i="1"/>
  <c r="U41" i="1" s="1"/>
  <c r="I41" i="1"/>
  <c r="E40" i="1"/>
  <c r="E39" i="1"/>
  <c r="Q9" i="8"/>
  <c r="E8" i="5" s="1"/>
  <c r="I37" i="1"/>
  <c r="R36" i="1"/>
  <c r="U36" i="1" s="1"/>
  <c r="I36" i="1"/>
  <c r="I35" i="1"/>
  <c r="I34" i="1"/>
  <c r="R31" i="1"/>
  <c r="U31" i="1" s="1"/>
  <c r="I31" i="1"/>
  <c r="R30" i="1"/>
  <c r="U30" i="1" s="1"/>
  <c r="I30" i="1"/>
  <c r="R29" i="1"/>
  <c r="U29" i="1" s="1"/>
  <c r="I29" i="1"/>
  <c r="R28" i="1"/>
  <c r="I28" i="1"/>
  <c r="I27" i="1"/>
  <c r="E26" i="1"/>
  <c r="R25" i="1"/>
  <c r="U25" i="1" s="1"/>
  <c r="I25" i="1"/>
  <c r="R24" i="1"/>
  <c r="U24" i="1" s="1"/>
  <c r="I24" i="1"/>
  <c r="R23" i="1"/>
  <c r="K9" i="10" s="1"/>
  <c r="I23" i="1"/>
  <c r="R22" i="1"/>
  <c r="U22" i="1" s="1"/>
  <c r="I22" i="1"/>
  <c r="R21" i="1"/>
  <c r="U21" i="1" s="1"/>
  <c r="I21" i="1"/>
  <c r="R20" i="1"/>
  <c r="U20" i="1" s="1"/>
  <c r="I20" i="1"/>
  <c r="R19" i="1"/>
  <c r="U19" i="1" s="1"/>
  <c r="I19" i="1"/>
  <c r="R18" i="1"/>
  <c r="K11" i="10" s="1"/>
  <c r="I18" i="1"/>
  <c r="E17" i="1"/>
  <c r="I16" i="1"/>
  <c r="E13" i="1"/>
  <c r="R12" i="1"/>
  <c r="U12" i="1" s="1"/>
  <c r="I12" i="1"/>
  <c r="R11" i="1"/>
  <c r="K10" i="10" s="1"/>
  <c r="I11" i="1"/>
  <c r="E10" i="1"/>
  <c r="E9" i="1"/>
  <c r="R8" i="1"/>
  <c r="U8" i="1" s="1"/>
  <c r="I8" i="1"/>
  <c r="R7" i="1"/>
  <c r="I7" i="1"/>
  <c r="H13" i="10" l="1"/>
  <c r="J10" i="8"/>
  <c r="N10" i="8"/>
  <c r="C21" i="5"/>
  <c r="K10" i="8"/>
  <c r="O10" i="8"/>
  <c r="U10" i="8"/>
  <c r="C15" i="5"/>
  <c r="C13" i="10"/>
  <c r="L13" i="10"/>
  <c r="P10" i="8"/>
  <c r="K8" i="10"/>
  <c r="K13" i="10" s="1"/>
  <c r="N13" i="10" s="1"/>
  <c r="H8" i="8"/>
  <c r="I10" i="8"/>
  <c r="M10" i="8"/>
  <c r="E16" i="5"/>
  <c r="C14" i="5"/>
  <c r="K12" i="10"/>
  <c r="K7" i="10"/>
  <c r="N7" i="10" s="1"/>
  <c r="L10" i="8"/>
  <c r="C22" i="5"/>
  <c r="G13" i="10"/>
  <c r="J13" i="10" s="1"/>
  <c r="M13" i="10"/>
  <c r="N12" i="10"/>
  <c r="N10" i="10"/>
  <c r="N11" i="10"/>
  <c r="N9" i="10"/>
  <c r="C10" i="8"/>
  <c r="J8" i="10"/>
  <c r="J9" i="10"/>
  <c r="J10" i="10"/>
  <c r="J11" i="10"/>
  <c r="J12" i="10"/>
  <c r="E8" i="1"/>
  <c r="E12" i="1"/>
  <c r="E16" i="1"/>
  <c r="E19" i="1"/>
  <c r="E20" i="1"/>
  <c r="E21" i="1"/>
  <c r="E22" i="1"/>
  <c r="E24" i="1"/>
  <c r="E25" i="1"/>
  <c r="E27" i="1"/>
  <c r="E29" i="1"/>
  <c r="E30" i="1"/>
  <c r="E31" i="1"/>
  <c r="E34" i="1"/>
  <c r="E35" i="1"/>
  <c r="E36" i="1"/>
  <c r="E37" i="1"/>
  <c r="E41" i="1"/>
  <c r="E42" i="1"/>
  <c r="E43" i="1"/>
  <c r="E44" i="1"/>
  <c r="E45" i="1"/>
  <c r="E46" i="1"/>
  <c r="E47" i="1"/>
  <c r="E49" i="1"/>
  <c r="E50" i="1"/>
  <c r="E51" i="1"/>
  <c r="E52" i="1"/>
  <c r="E59" i="1"/>
  <c r="U7" i="1"/>
  <c r="E7" i="1" s="1"/>
  <c r="H7" i="8"/>
  <c r="U18" i="1"/>
  <c r="U23" i="1"/>
  <c r="E23" i="1" s="1"/>
  <c r="E9" i="10" s="1"/>
  <c r="U28" i="1"/>
  <c r="E28" i="1" s="1"/>
  <c r="E38" i="1"/>
  <c r="Q8" i="8"/>
  <c r="E7" i="5" s="1"/>
  <c r="C7" i="5" s="1"/>
  <c r="C8" i="5"/>
  <c r="U11" i="1"/>
  <c r="E11" i="1" s="1"/>
  <c r="R60" i="1"/>
  <c r="Q7" i="8"/>
  <c r="E6" i="5" s="1"/>
  <c r="C6" i="5" s="1"/>
  <c r="I60" i="1"/>
  <c r="D9" i="5"/>
  <c r="D16" i="5"/>
  <c r="C13" i="5"/>
  <c r="D23" i="5"/>
  <c r="C20" i="5"/>
  <c r="D8" i="10"/>
  <c r="D9" i="10"/>
  <c r="D10" i="10"/>
  <c r="D11" i="10"/>
  <c r="D12" i="10"/>
  <c r="E10" i="8"/>
  <c r="F10" i="8"/>
  <c r="G10" i="8"/>
  <c r="R10" i="8"/>
  <c r="S10" i="8"/>
  <c r="D7" i="10"/>
  <c r="J7" i="10"/>
  <c r="C23" i="5" l="1"/>
  <c r="C16" i="5"/>
  <c r="H10" i="8"/>
  <c r="E7" i="10"/>
  <c r="E12" i="10"/>
  <c r="N8" i="10"/>
  <c r="D13" i="10"/>
  <c r="E9" i="5"/>
  <c r="E25" i="5" s="1"/>
  <c r="Q10" i="8"/>
  <c r="T9" i="8"/>
  <c r="D9" i="8"/>
  <c r="T8" i="8"/>
  <c r="E18" i="1"/>
  <c r="C9" i="5"/>
  <c r="C25" i="5" s="1"/>
  <c r="E10" i="10"/>
  <c r="T7" i="8"/>
  <c r="U60" i="1"/>
  <c r="D25" i="5"/>
  <c r="T10" i="8" l="1"/>
  <c r="E11" i="10"/>
  <c r="D8" i="8"/>
  <c r="E8" i="10"/>
  <c r="E60" i="1"/>
  <c r="D7" i="8"/>
  <c r="D10" i="8" l="1"/>
  <c r="E13" i="10"/>
  <c r="F8" i="10" s="1"/>
  <c r="F9" i="10" l="1"/>
  <c r="F10" i="10"/>
  <c r="F11" i="10"/>
  <c r="F12" i="10"/>
  <c r="F7" i="10"/>
  <c r="F1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ILDP</author>
    <author>m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Upisuje se ocekivani krajnji  ishod sa zavrsetkom realizacije projekta. Ukoliko se radi o projektu ili mjeri koji svake godine imaju isti ishod,moguce je upisati godisnji ishod uz napomenu da se radi o godisnjem ishodu. </t>
        </r>
      </text>
    </comment>
    <comment ref="V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 kolonu nosioci implementacije upisuju se institucije, organizacije, javna preduzeca, NVO-ovi i sl koji vrse implementaciju projekta na terenu. Implementator naravno moze biti i Opstina. U kolonu Opstinsko odjeljenje odgovorno za implementaciju se upisuje odjeljenje ili sluzba koja prati implementaciju ili sama implementira projekat.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Klasifikacija projekta se odnosi na A,B,C,D,E klasifikaciju projekata koji se finansiraju iz eksternih izvora.Dostupne kategorije i njihove oznake se nalaze u fus noti tabele.</t>
        </r>
      </text>
    </comment>
    <comment ref="A59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Ukoliko su potrebni novi redovi za nove projekte, treba ih insertovati iznad ovog reda(koji ostaje prazan). </t>
        </r>
      </text>
    </comment>
  </commentList>
</comments>
</file>

<file path=xl/sharedStrings.xml><?xml version="1.0" encoding="utf-8"?>
<sst xmlns="http://schemas.openxmlformats.org/spreadsheetml/2006/main" count="502" uniqueCount="282">
  <si>
    <t>Finansiranje iz ostalih izvora</t>
  </si>
  <si>
    <t>god. I</t>
  </si>
  <si>
    <t>god. II</t>
  </si>
  <si>
    <t>god. III</t>
  </si>
  <si>
    <t>ukupno (I+II+III)</t>
  </si>
  <si>
    <t>Kredit</t>
  </si>
  <si>
    <t>Ostalo</t>
  </si>
  <si>
    <t>Ukupni orijent. izdaci (do završetka projekta)</t>
  </si>
  <si>
    <t>Ukupni predviđeni izdaci  (za III godine)</t>
  </si>
  <si>
    <t>Nosioci implementacije</t>
  </si>
  <si>
    <t>Oznaka sektora</t>
  </si>
  <si>
    <t>ES</t>
  </si>
  <si>
    <t xml:space="preserve">Sektor </t>
  </si>
  <si>
    <t>Ekonomski sektor</t>
  </si>
  <si>
    <t>Društveni sektor</t>
  </si>
  <si>
    <t>U K U P N O</t>
  </si>
  <si>
    <t>Napomena: Podaci u tabeli "Rekapitulacija" računaju se ispravno ukoliko su u pomoćnu kolonu "Plana Implementacije" pravilno unešene oznake sektora (na sljedeći način: ES, DS, SO).</t>
  </si>
  <si>
    <t>U K U P N O:</t>
  </si>
  <si>
    <t>Pregled po godinama</t>
  </si>
  <si>
    <t>Ukupno</t>
  </si>
  <si>
    <t>Ukupno I god.</t>
  </si>
  <si>
    <t>Ukupno II god.</t>
  </si>
  <si>
    <t>Ukupno III god.</t>
  </si>
  <si>
    <t>Entitet Kanton</t>
  </si>
  <si>
    <t>Država</t>
  </si>
  <si>
    <t>Javna poduzeca</t>
  </si>
  <si>
    <t>Privatni izvori</t>
  </si>
  <si>
    <t>IPA</t>
  </si>
  <si>
    <t>Donatori</t>
  </si>
  <si>
    <t>Pregled ostalih izvora po godinama</t>
  </si>
  <si>
    <t>5=9+21</t>
  </si>
  <si>
    <t>9=6+7+8</t>
  </si>
  <si>
    <t>21=18+19+20</t>
  </si>
  <si>
    <t>REKAPITULACIJA  PO SEKTORIMA (Plan Implementacije I + II + III god.)</t>
  </si>
  <si>
    <t>Rekapitulacija po godinama (Plan Implementacije I + II + III god.)</t>
  </si>
  <si>
    <t>Finansiranje iz budžeta JLS</t>
  </si>
  <si>
    <t>Sektor okoliša / zaštite životne sredine</t>
  </si>
  <si>
    <t>U K U P N O  (I + II + III)</t>
  </si>
  <si>
    <t>FORMULE NE TREBA BRISATI ILI PODATKE RUČNO UNOSITI U POLJA PREDVIĐENA ZA FORMULE !</t>
  </si>
  <si>
    <t>VAŽNE NAPOMENE !</t>
  </si>
  <si>
    <r>
      <t>Tabela "Plan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 xml:space="preserve"> - 20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":</t>
    </r>
  </si>
  <si>
    <r>
      <t>Nakon što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novi redovi potrebno je u kolone 5, 9, 19, 21 (označene plavom bojom) kopirati relevantne formule za računanje zbira (</t>
    </r>
    <r>
      <rPr>
        <i/>
        <sz val="12"/>
        <rFont val="Calibri"/>
        <family val="2"/>
        <scheme val="minor"/>
      </rPr>
      <t>pozicioniranjem mišem na polje koje sadrži formulu koja se želi kopirati + Ctrl C te kopiranje u željeno polje + Ctrl V</t>
    </r>
    <r>
      <rPr>
        <sz val="12"/>
        <rFont val="Calibri"/>
        <family val="2"/>
        <scheme val="minor"/>
      </rPr>
      <t>).</t>
    </r>
  </si>
  <si>
    <t>18=Zbir 10-17</t>
  </si>
  <si>
    <t>Struktura ostalih izvora za I.god.</t>
  </si>
  <si>
    <t>Projekat / mjera (vrijeme trajanja)</t>
  </si>
  <si>
    <t>Ukupni ishodi</t>
  </si>
  <si>
    <t>Veza sa strateškim i sektorskim ciljem/ ciljevima</t>
  </si>
  <si>
    <t>Godina početka impl. i A-E klasifikacija</t>
  </si>
  <si>
    <t>Broj projekata</t>
  </si>
  <si>
    <t>Vrsta</t>
  </si>
  <si>
    <t>Projekti</t>
  </si>
  <si>
    <t>% od  svih</t>
  </si>
  <si>
    <t>Vrijednost</t>
  </si>
  <si>
    <t>% od  ukupno</t>
  </si>
  <si>
    <r>
      <t xml:space="preserve">REKAPITULACIJA PO </t>
    </r>
    <r>
      <rPr>
        <b/>
        <sz val="11"/>
        <color rgb="FFFF0000"/>
        <rFont val="Arial"/>
        <family val="2"/>
      </rPr>
      <t xml:space="preserve">IZVORIMA FINANSIRANJA </t>
    </r>
    <r>
      <rPr>
        <b/>
        <sz val="11"/>
        <rFont val="Arial"/>
        <family val="2"/>
      </rPr>
      <t xml:space="preserve"> (Plan Implementacije I + II + III god.)</t>
    </r>
  </si>
  <si>
    <t>Projekti koji se u potpunosti finansiraju iz budzeta JLS.</t>
  </si>
  <si>
    <r>
      <t>Da bi se kumulativni podaci u pomoćnim tabelama "Ukupno po sektorima", "Ukupno po godinama" i "Ukupno po A-E klasifikaciji " ispravno prikazali (ili izračunali) potrebno je da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odgovarajuće oznake sektora (</t>
    </r>
    <r>
      <rPr>
        <i/>
        <sz val="12"/>
        <rFont val="Calibri"/>
        <family val="2"/>
        <scheme val="minor"/>
      </rPr>
      <t>na sljedeći način: ES, DS, SO</t>
    </r>
    <r>
      <rPr>
        <sz val="12"/>
        <rFont val="Calibri"/>
        <family val="2"/>
        <scheme val="minor"/>
      </rPr>
      <t>), oznake godina i oznake A-E klasifikacije.</t>
    </r>
  </si>
  <si>
    <r>
      <t>Kako bi se osiguralo da se formule u pomoćnim tabelama ne poremete ili slučajno obrišu ove tabele su zaštičene ("</t>
    </r>
    <r>
      <rPr>
        <i/>
        <sz val="12"/>
        <rFont val="Calibri"/>
        <family val="2"/>
        <scheme val="minor"/>
      </rPr>
      <t>zaključane"</t>
    </r>
    <r>
      <rPr>
        <sz val="12"/>
        <rFont val="Calibri"/>
        <family val="2"/>
        <scheme val="minor"/>
      </rPr>
      <t>). U slučaju potrebe za izmjenama možete kontaktirati terensku kancelariju ILDP projekta.</t>
    </r>
  </si>
  <si>
    <r>
      <rPr>
        <sz val="9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charset val="238"/>
        <scheme val="minor"/>
      </rPr>
      <t>-projekti za koje nema ideje od kuda bi se mogli finansirati;</t>
    </r>
  </si>
  <si>
    <r>
      <rPr>
        <sz val="9"/>
        <color rgb="FFFF0000"/>
        <rFont val="Calibri"/>
        <family val="2"/>
        <scheme val="minor"/>
      </rPr>
      <t>B-</t>
    </r>
    <r>
      <rPr>
        <sz val="9"/>
        <color theme="1"/>
        <rFont val="Calibri"/>
        <family val="2"/>
        <charset val="238"/>
        <scheme val="minor"/>
      </rPr>
      <t>projekti za koje ima ideje ko bi mogao biti donator ali nije napravljen projektni prijedlog i nije aplicirano;</t>
    </r>
  </si>
  <si>
    <r>
      <rPr>
        <sz val="9"/>
        <color rgb="FFFF0000"/>
        <rFont val="Calibri"/>
        <family val="2"/>
        <scheme val="minor"/>
      </rPr>
      <t>C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 i aplicirano je ali nema povratne informacije;</t>
    </r>
  </si>
  <si>
    <r>
      <rPr>
        <sz val="9"/>
        <color rgb="FFFF0000"/>
        <rFont val="Calibri"/>
        <family val="2"/>
        <scheme val="minor"/>
      </rPr>
      <t>D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i aplicirano je te je dobivena povratna informacija o finansiranju;</t>
    </r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</si>
  <si>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charset val="238"/>
        <scheme val="minor"/>
      </rPr>
      <t>-projekti za koje je u pisanoj formi potvrđeno finansiranje i osigurana sredstva.</t>
    </r>
  </si>
  <si>
    <t>Napomena: Podaci u tabeli "Rekapitulacija" računaju se ispravno ukoliko su u pomoćnu kolonu "Plana Implementacije" pravilno unešene godine te oznake "A-E" klasifikacije, npr. "2015 (D)". Za projekte koji se u cijelosti finsiraju iz budzeta unosi se samo godina početka projekta a ne unosi se oznaka "A-E" klasifikacije.</t>
  </si>
  <si>
    <t>Sektor okoliša /zaštite životne sredine</t>
  </si>
  <si>
    <t>Svi grafikoni iz pomoćnih tabela mogu se kopirati (copy/paste metodom) u ostale dokumente pripremljene u MS Word-u, Power point-u ili Excelu.</t>
  </si>
  <si>
    <t>Kopiranje grafikona iz pomoćnih tabela u ostale dokumente</t>
  </si>
  <si>
    <t>Pomoćne tabele</t>
  </si>
  <si>
    <r>
      <rPr>
        <b/>
        <sz val="10.5"/>
        <rFont val="Calibri"/>
        <family val="2"/>
        <scheme val="minor"/>
      </rPr>
      <t>A-</t>
    </r>
    <r>
      <rPr>
        <sz val="10.5"/>
        <rFont val="Calibri"/>
        <family val="2"/>
        <scheme val="minor"/>
      </rPr>
      <t xml:space="preserve"> projekti za koje nema ideje od kuda bi se mogli finansirati;</t>
    </r>
  </si>
  <si>
    <r>
      <rPr>
        <b/>
        <sz val="10.5"/>
        <rFont val="Calibri"/>
        <family val="2"/>
        <scheme val="minor"/>
      </rPr>
      <t>B</t>
    </r>
    <r>
      <rPr>
        <sz val="10.5"/>
        <rFont val="Calibri"/>
        <family val="2"/>
        <scheme val="minor"/>
      </rPr>
      <t>- projekti za koje ima ideje ko bi mogao biti donator ali nije napravljen projektni prijedlog i nije aplicirano;</t>
    </r>
  </si>
  <si>
    <r>
      <rPr>
        <b/>
        <sz val="10.5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-projekti za koje ima ideja ko bi mogao biti donator i za koje je napravljen projektni prijedlog i aplicirano je ali nema nikakve povratne informacije;</t>
    </r>
  </si>
  <si>
    <r>
      <rPr>
        <b/>
        <sz val="10.5"/>
        <rFont val="Calibri"/>
        <family val="2"/>
        <scheme val="minor"/>
      </rPr>
      <t>D</t>
    </r>
    <r>
      <rPr>
        <sz val="10.5"/>
        <rFont val="Calibri"/>
        <family val="2"/>
        <scheme val="minor"/>
      </rPr>
      <t>- projekti za koje ima ideja ko bi mogao biti donator i za koje je napravljen projektni prijedlog i aplicirano je te je dobijena potvrdna povratna informacija o finansiranju;</t>
    </r>
  </si>
  <si>
    <r>
      <rPr>
        <b/>
        <sz val="10.5"/>
        <rFont val="Calibri"/>
        <family val="2"/>
        <scheme val="minor"/>
      </rPr>
      <t>E</t>
    </r>
    <r>
      <rPr>
        <sz val="10.5"/>
        <rFont val="Calibri"/>
        <family val="2"/>
        <scheme val="minor"/>
      </rPr>
      <t xml:space="preserve"> - projekti za koje je u pisanoj formi potvrđeno finansiranje i osigurana sredstva;</t>
    </r>
  </si>
  <si>
    <t xml:space="preserve">KLASIFIKACIJA PROJEKATA </t>
  </si>
  <si>
    <t>(koji su predviđeni za finansiranje dijelom ili u potpunosti iz eksternih izvora)</t>
  </si>
  <si>
    <t>DS</t>
  </si>
  <si>
    <t>SO</t>
  </si>
  <si>
    <r>
      <t>Ukoliko je broj redova (za projekte i mjere) nedovoljan u tabeli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", željeni broj novih redova se unosi (</t>
    </r>
    <r>
      <rPr>
        <i/>
        <sz val="12"/>
        <rFont val="Calibri"/>
        <family val="2"/>
        <scheme val="minor"/>
      </rPr>
      <t>"Insert"</t>
    </r>
    <r>
      <rPr>
        <sz val="12"/>
        <rFont val="Calibri"/>
        <family val="2"/>
        <scheme val="minor"/>
      </rPr>
      <t>) tako što se pozicionira na pretposljednji red u tabeli (označen sivom bojom) te se unesu novi redovi  (</t>
    </r>
    <r>
      <rPr>
        <i/>
        <sz val="12"/>
        <rFont val="Calibri"/>
        <family val="2"/>
        <scheme val="minor"/>
      </rPr>
      <t>desni klik mišem + insert</t>
    </r>
    <r>
      <rPr>
        <sz val="12"/>
        <rFont val="Calibri"/>
        <family val="2"/>
        <scheme val="minor"/>
      </rPr>
      <t>). Unošenjem novih redova na ovaj način se osigurava "veza" tabele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i pomoćnih tabela "Ukupno po sektorima" i "Ukupno po godinama" te omogućava ispravan pregled kumulativnih podataka u pomoćnim tabelama.</t>
    </r>
  </si>
  <si>
    <t>Veza sa budžetom i/ili oznaka eksternog izvora finansiranja</t>
  </si>
  <si>
    <t>Opštinsko odjeljenje/služba odgovorno za praćenje</t>
  </si>
  <si>
    <r>
      <t>Opština/Općina :</t>
    </r>
    <r>
      <rPr>
        <b/>
        <sz val="18"/>
        <color rgb="FFFF0000"/>
        <rFont val="Calibri"/>
        <family val="2"/>
        <scheme val="minor"/>
      </rPr>
      <t xml:space="preserve"> Breza</t>
    </r>
  </si>
  <si>
    <t>SC1/SEC1.1</t>
  </si>
  <si>
    <t>MSŠ</t>
  </si>
  <si>
    <t>Služba za privredu</t>
  </si>
  <si>
    <t>2019(B)</t>
  </si>
  <si>
    <t>RMU</t>
  </si>
  <si>
    <t>Općina Breza</t>
  </si>
  <si>
    <t>SC2/SEC2.1</t>
  </si>
  <si>
    <t>SC1/SEC1.2</t>
  </si>
  <si>
    <t>SC1/SEC1.3</t>
  </si>
  <si>
    <t>SC2/SEC2.2</t>
  </si>
  <si>
    <t>SC2/SEC2.2.</t>
  </si>
  <si>
    <t>SC2/SEC2.3</t>
  </si>
  <si>
    <t>Povećano zadovoljstvo članova biblioteke uslovima u biblioteci za 20% u odnosu na 2018. godinu.</t>
  </si>
  <si>
    <t>Služba za finansije</t>
  </si>
  <si>
    <t>SC3/SEC3.1</t>
  </si>
  <si>
    <t>SC3/SEC3.2</t>
  </si>
  <si>
    <t>SC3/SEC3.3</t>
  </si>
  <si>
    <t>SC3/SEC3.3.</t>
  </si>
  <si>
    <t>Služba za prostorno uređenje, zaštitu okolice, geodetske i imovinsko-pravne poslove</t>
  </si>
  <si>
    <t xml:space="preserve">Udruženja žena </t>
  </si>
  <si>
    <t>Služba za društvene djelatnosti</t>
  </si>
  <si>
    <t>Opća poljoprivredno-proizvodno-prometno-uslužna zadruga "Behar"</t>
  </si>
  <si>
    <t xml:space="preserve">Služba za privredu </t>
  </si>
  <si>
    <t>Općina Breza i Koncesionar</t>
  </si>
  <si>
    <t>Općina Breza i MZ Izbod</t>
  </si>
  <si>
    <t xml:space="preserve">Općina Breza </t>
  </si>
  <si>
    <t>Općina Breza i OŠ Safvet beg Bašagić</t>
  </si>
  <si>
    <t>2019(E)</t>
  </si>
  <si>
    <t xml:space="preserve">Općina i MSŠ i Gimnazija Breza </t>
  </si>
  <si>
    <t xml:space="preserve">Općina breza, Centar za socijalni rad </t>
  </si>
  <si>
    <t xml:space="preserve">JU Doma zdravlja Breza </t>
  </si>
  <si>
    <t xml:space="preserve">Udtruženje B Dar Breza </t>
  </si>
  <si>
    <t xml:space="preserve">Udruženje B-Dar Breza, Općina Breza </t>
  </si>
  <si>
    <t xml:space="preserve">Općina Breza, Centar za socijalni rad </t>
  </si>
  <si>
    <t xml:space="preserve">Općina Breza, Centar za socijalni rad, Udruženja građana </t>
  </si>
  <si>
    <t>Općina Breza i MZ Župča</t>
  </si>
  <si>
    <t xml:space="preserve">MZ Vrbovik, Općina Breza </t>
  </si>
  <si>
    <t>Općina Breza, Opća biblioteka</t>
  </si>
  <si>
    <t>2020(B)</t>
  </si>
  <si>
    <t>Općina Breza i Opća Biblioteka</t>
  </si>
  <si>
    <t xml:space="preserve">Služba za finansije </t>
  </si>
  <si>
    <t>Općina Breza, UNDP</t>
  </si>
  <si>
    <t>Služba za privredu i Služba za civilnu zaštitu</t>
  </si>
  <si>
    <t xml:space="preserve">Općina Breza i EU </t>
  </si>
  <si>
    <t>Služba za privredu, Odjel za lokalni razvoj</t>
  </si>
  <si>
    <t xml:space="preserve">Općina Breza, kanton </t>
  </si>
  <si>
    <t xml:space="preserve">Služba za privredu, JP Komunalno Breza </t>
  </si>
  <si>
    <t>EP RMU Breza</t>
  </si>
  <si>
    <t>2020(A)</t>
  </si>
  <si>
    <t>Općina Breza, Kanton, MZ Izbod</t>
  </si>
  <si>
    <t xml:space="preserve">Općina Breza, kanton, Fond, MZ </t>
  </si>
  <si>
    <t>2019(C)</t>
  </si>
  <si>
    <t>Općina Breza, Fond za zaštitu okoline FBIH</t>
  </si>
  <si>
    <t>Služba za privredu i finansije</t>
  </si>
  <si>
    <t>Općina Breza, MZ Župča</t>
  </si>
  <si>
    <t xml:space="preserve">Općina Breza, MZ </t>
  </si>
  <si>
    <t>Općina Breza, MZ</t>
  </si>
  <si>
    <t>Općina Breza, Općina Visoko</t>
  </si>
  <si>
    <t>Služba za civilnu zaštitu</t>
  </si>
  <si>
    <t xml:space="preserve">Općina Breza, Kanton i DVD Breza </t>
  </si>
  <si>
    <t xml:space="preserve">Općina Breza, kanton i Fedracija </t>
  </si>
  <si>
    <t>Općina Breza, Fond za zaštitu okoliša FBIH</t>
  </si>
  <si>
    <t xml:space="preserve">Služba za privredu i finansije </t>
  </si>
  <si>
    <t>1.1.1.1. Provođenje istraživanja o potrebama privrede općine Breza sa profilima zvanja i zanimanja (2019)</t>
  </si>
  <si>
    <t>1.1.1.4. Projekat Izgradnja poslovne zone za razvoj proizvodnih i poslovnih kapaciteta (2019-2023)</t>
  </si>
  <si>
    <t>1.1.1.7. Izgradnja Tržnice (2019)</t>
  </si>
  <si>
    <t>Služba za privredu/Odjel za lokalni razvoj I investicije</t>
  </si>
  <si>
    <t>1.2.1.1. Instalacija hladnjače i postrojenja za pakovanje poljoprivrednih proizvoda (2019-2023)</t>
  </si>
  <si>
    <t>1.3.1.1. Mapiranje turističkih potencijala i izrada turističke signalizacije Općine (2019-2020)</t>
  </si>
  <si>
    <t>1.3.1.3. Obnova ili rekonstrukcija dijela SRC ADA Breza (2019-2023)</t>
  </si>
  <si>
    <t>1.3.1.4. Projekat Izgradnja odmarališta, sportskog terena i dječijeg igrališta (2019-2023)</t>
  </si>
  <si>
    <t>1.3.1.6. Info pult Općine (2019-2021)</t>
  </si>
  <si>
    <t>2.1.1.2. Rekonstrukcija podne obloge fiskulturne sale centralne škole OŠ “Safvet-beg Bašagić“ Breza (2019-2020)</t>
  </si>
  <si>
    <t>2.1.1.3. Sanacija mokrih čvorove u zgradi i u pripadajućoj fiskulturnoj sali  Gimnazije i MSŠ Breza (2020-2023)</t>
  </si>
  <si>
    <t>2.1.1.10. Projekat sportskog igrališta Škole (2020-2021)</t>
  </si>
  <si>
    <t>2.1.2.1. Projekat «Psiholog u školi» (2019-2023)</t>
  </si>
  <si>
    <t>2.1.2.4. Međuvršnjačko nasilje u školi, prepoznavanje i protokol djelovanja (2019-2020)</t>
  </si>
  <si>
    <t>2.2.1.1. Pomoć u kući starim i iznemoglim licima (2019)</t>
  </si>
  <si>
    <t>2.2.1.2. Nabavke ultrazvučnog aparata (2019)</t>
  </si>
  <si>
    <t>2.2.1.5. Istraživanje o zdravstvenom i socijalno-ekonomskom stanju građana treće dobi općine Breza (2020)</t>
  </si>
  <si>
    <t>2.2.1.7. Projekat «Logoped u mom gradu» (2020)</t>
  </si>
  <si>
    <t>2.2.1.8. Izrada socijalne karte Općine (2019-2023)</t>
  </si>
  <si>
    <t>2.2.1.9. Izgradnja centra za socijalni rad- I FAZA projektna dokumentacija (2020-2023)</t>
  </si>
  <si>
    <t>2.2.2.2. Pješačke staze za đake i stanovništvo u Župči (2020-2021)</t>
  </si>
  <si>
    <t>2.2.2.3. Autobuska stanica Vrbovik (2020)</t>
  </si>
  <si>
    <t>2.3.1.1. Sanacija sanitarnog čvora u biblioteci (2020)</t>
  </si>
  <si>
    <t>2.3.1.4. Izgradnja dječijeg igrališta u Župči (2020)</t>
  </si>
  <si>
    <t>2.3.2.2. Kalendar memorijalnih, kulturnih i sportskih manifestacija (2020-2021)</t>
  </si>
  <si>
    <t>2.3.3.1. Održavanje ISO standarda (2019)</t>
  </si>
  <si>
    <t>2.3.3.4. Jačanje kapaciteta Odjela za lokalni ekonomski razvoj (2019-2021)</t>
  </si>
  <si>
    <t>3.1.1.3. Izgradnja postrojenja za reciklažu otpada na ekološki prihvatljiv način-I FAZA (2019-2023)</t>
  </si>
  <si>
    <t>3.1.1.4. Izrada projektne dokumentacije za zaštitu i upotreba geotermalne energije na lokalitetu „Sedra“-faza I (2019-2021)</t>
  </si>
  <si>
    <t>3.1.1.5. Rekultivacija površinskih kopova (Smrekovica, G.Breza, Koritnik) (2019-2021)</t>
  </si>
  <si>
    <t>3.2.1.1. Dovršetak započetih radova na kanalizacionoj mreži MZ Izbod (2019-2021)</t>
  </si>
  <si>
    <t>3.2.1.2. Završetak kanalizacione mreže naselja Koritnik (2019-2020)</t>
  </si>
  <si>
    <t>3.2.1.3. Izrada projektne dokumentacije sanacije i dogradnje  primarne i sekundarne vodovodne mreže na području općine Breza (2019)</t>
  </si>
  <si>
    <t>3.2.2.1. Sanacija lokalnog puta uništenog prolaskom teških kamiona sa lokaliteta površinskog kopa i kamenoloma u Podgori (2020-2021)</t>
  </si>
  <si>
    <t>3.2.2.2. Rekonstrukcija lokalnih cesta i ulica užeg gradskog područja  (Kamenice, Izbod, Crema, Koritnik, Bukovik, Smrekovica) (2019-2021)</t>
  </si>
  <si>
    <t>3.2.2.3. Rekonstrukcija lokalne ceste Breza-Mahmutović Rijeka- FAZA I (2020-2023)</t>
  </si>
  <si>
    <t>3.2.2.4. Rekonstrukcija puta Breza-Prhinje-Visoko (2020-2023)</t>
  </si>
  <si>
    <t>3.2.3.2. Izgradnja vatrogasnog doma (2019-2023)</t>
  </si>
  <si>
    <t>3.3.1.2. Utopljavanje zgrade i zamjena stolarije Gimnazija i MSŠ (2020-2021)</t>
  </si>
  <si>
    <t>Služba za privredu/Odjel za lokalni razvoj i investicije</t>
  </si>
  <si>
    <t>Odjel za lokalni razvoj i investicije</t>
  </si>
  <si>
    <t>Ministarstvo zdravlja ZDK/JU Dom zdravlja</t>
  </si>
  <si>
    <t>Općina Breza/Služba za prostorno uređenje, zaštitu okolice, geodetske i imovinsko-pravne poslove</t>
  </si>
  <si>
    <t>821521/820000/ Poslovna zajednica/Vlada ZDK</t>
  </si>
  <si>
    <t>614300/Udruzenje zena</t>
  </si>
  <si>
    <t>820000/Poslovna zajednica</t>
  </si>
  <si>
    <t>614400/Privatni investitor</t>
  </si>
  <si>
    <t>821200/ Poslovna zajednica</t>
  </si>
  <si>
    <t>821200/ Sufinansiranje građana</t>
  </si>
  <si>
    <t>614100/ Ministarstvo obrazovanja</t>
  </si>
  <si>
    <t>614300/ Udruženje B-Dar</t>
  </si>
  <si>
    <t>614100/ Vlada ZDK</t>
  </si>
  <si>
    <t>614100/Centar za socijalni rad</t>
  </si>
  <si>
    <t>614400/ Opća biblioteka</t>
  </si>
  <si>
    <t>821224/ donator</t>
  </si>
  <si>
    <t>821521/ Vlada ZDK</t>
  </si>
  <si>
    <t>821224/ Vlada ZDK, sufinansiranje građana</t>
  </si>
  <si>
    <t>615000/ Fond zaštite okoline</t>
  </si>
  <si>
    <t>821222/ Vlada ZDK, sufinansiranje građana</t>
  </si>
  <si>
    <t>821200/ Vlada ZDK</t>
  </si>
  <si>
    <t>821224/ Vlada ZDK, Vlada FBiH</t>
  </si>
  <si>
    <t>821221/Fond za zastitu okolisa</t>
  </si>
  <si>
    <t>821221/ Fond okoliša</t>
  </si>
  <si>
    <t>Do kraja 2023. godine, uvedno najmanje jedno novo zanimanje u srednjoškolski obrazovni program u skladu sa potrebama privrede općine Breza.</t>
  </si>
  <si>
    <t>Do kraja 2019. godine, uspostavljen stručni mehanizam besplatne pravne pomoći registracije preduzeća (1 zaposleni).</t>
  </si>
  <si>
    <t>Do kraja 2023. godine validirana tehničko-projektna dokumentacija za  najmanje 2 poslovne zone i izvršena promocija iste zinteresovanim investitorima.</t>
  </si>
  <si>
    <t>Do kraja 2023. godine, minimalno 10 žena preduzetnica/godišnje je dobilo socijalne grantove za pokretanje sopstvenog biznisa.</t>
  </si>
  <si>
    <t>Do kraja 2023. godine, ostvaren zakup kapaciteta tržnice od min. 80%.</t>
  </si>
  <si>
    <t>Do kraja 2022. godine, zaposleno najmanje 5 novih osoba za redovno funkcionisanje hladnjače.</t>
  </si>
  <si>
    <t>Do kraja 2023. godine, povećan broj osoba koje posjećuju Općinu za 10% u odnosu na 2017. godinu.</t>
  </si>
  <si>
    <t>Do kraja 2023. godine najmanje 10 osoba zaposleno u SRC ADA.</t>
  </si>
  <si>
    <t>Do kraja 2023. godine turističko odmaralište uvršteno u ponudu turističkih operatera (najmanje 3).</t>
  </si>
  <si>
    <t>Počevši od 2023. godine info pult je na usluzi posjetiteljima 10 sati dnevno.</t>
  </si>
  <si>
    <t>Do kraja 2023. godine smanjen broj izostanaka učenika u OŠ Safet-beg Bašagić a za 5% u odnosu na 2018. godinu.</t>
  </si>
  <si>
    <t>Do kraja 2023. godine smanjen broj izostanaka učenika u školi za 5% u odnosu na 2018. godinu.</t>
  </si>
  <si>
    <t>Do kraja 2023. godine, uvedeno 5 novih sportskih aktivnosti/ sekcija u MSŠ “Mehmedalija Mak Dizdar“ Breza i Gimnazija Breza.</t>
  </si>
  <si>
    <t>Do kraja 2023. godine, broj izostanaka u školi smanjen za 10% u odnosu na 2018. godinu.</t>
  </si>
  <si>
    <t>Do kraja 2023. godine, broj izostanaka u školi smanjen za 5%.</t>
  </si>
  <si>
    <t xml:space="preserve">Do kraja 2023. godine uspostavljena baza podataka starijih i iznemoglih lica. Do kraja 2023. godine uvedena redovna socijalna usluga za stare i iznemogle.
</t>
  </si>
  <si>
    <t>Počevši od 2020. godine UZV pregledi se obavljaju u Domu zdravlja u Brezi.</t>
  </si>
  <si>
    <t>Do kraja 2023. godine razvijen koncept poboljšanja socijalne zaštite za građane preko 65 godina starosti na temelju provedenog istraživanja</t>
  </si>
  <si>
    <t xml:space="preserve"> Počevši od 2023. godine usluge logopeda koristi svako dijete u Općini sa poteškoćama u govoru. Do kraja 2023. godine smanjen broj djece sa smetnjama u govoru za 20% u odnosu na 2017. godinu.
</t>
  </si>
  <si>
    <t xml:space="preserve">Do kraja 2023. godine uspostavljan održivi mehanizam za praćenje socio-ekonomskog i materijalnog položaja osoba u stanju socijalne potrebe. </t>
  </si>
  <si>
    <t>Do kraja 2021. godine na osnovu projektno dokumentacije izrađen projektni prijedlog za finansiranje Centra.</t>
  </si>
  <si>
    <t>Do kraja 2023. godine, smanjen broj saobraćajnih nesreća koje uključuju pješake za 20% u odnosu na 2018. godinu ili nisu zabilježen nesreće koje uključuju pješake na predmetnoj dionici puta..</t>
  </si>
  <si>
    <t>Počevši od 2023. godine stanovnici MZ Vrbovik koriste izgrađenu autobusku stanicu.</t>
  </si>
  <si>
    <t>Do kraja 2023. godine podneseni zahtjevi za finansiranja kružnih raskrsnica prema 3  donatora ili eksternih izvora sredstava.</t>
  </si>
  <si>
    <t xml:space="preserve">Do kraja 2023. godine  povećan broj kulturno-historijskih manifestacija i promotivnih aktivnosti za 20%. 
Do kraja 2023. godine povećan broj sportskih manifestacija za 20% u odnosu na 2018. godinu.
</t>
  </si>
  <si>
    <t>Do kraja 2023. godine izvršena resertifikacija ISO 9001:2015.</t>
  </si>
  <si>
    <t>Do kraja 2023. godine, usvojen sistemski pristup upravljanju razvojem koji podrazumijeva planiranje, realizaciju, nadzor, vrednovanje i redovno izvještavanje.</t>
  </si>
  <si>
    <t>Do kraja 2023. godine, onemogućeno  plavljenje i kontaminacija izvorišta (bez incidenata plavljenja).</t>
  </si>
  <si>
    <t>Do kraja 2023. godine trajno uklonjene 22 sekundarne deponije, sortirano i reciklirano 30t/dnevno otpada.</t>
  </si>
  <si>
    <t>Do kraja 2023. godine projektna dokumentacija za zaštitu i upotrebu geotermalne energije predstavljena potencijalnim investitorima (minimalno 3 investitora/donatora).</t>
  </si>
  <si>
    <t>Do kraja 2023. godine, na degradiranim površinama nema formiranih klizišta.</t>
  </si>
  <si>
    <t>Do 2023. godine, povećan broj korisnika funkcionalne kanalizacione mreže za najmanje 380 stanovnika.</t>
  </si>
  <si>
    <t>Do 2023. godine, povećan broj korisnika funkcionalne kanalizacione mreže za najmanje 780 stanovnika.</t>
  </si>
  <si>
    <t>Do 2020. godine osigurana sredstva za realizaciju prve faze sanacije i dogradnje primarne i sekundarne vodovodne mreže na području općine Breza</t>
  </si>
  <si>
    <t>Do kraja 2023. godine smanjeno finansijsko izdvajanje za redovno održavanje putne komunikacije između naseljenih mjesta Kahve, Izod, Župča i Podgora za 20% u odnosu na 2018. godinu.</t>
  </si>
  <si>
    <t>Do kraja 2023. godine smanjeno finansijsko izdvajanje za redovno održavanje putne komunikacije u užem gradskom jezgru i u 6 MZ općine Breza za 20% u odnosu na 2018. godinu.</t>
  </si>
  <si>
    <t>Do kraja 2023. godine smanjeno finansijsko izdvajanje za redovno održavanje putne komunikacije na relacija Breza-Mahmutović Rijeka (15 stanovnika) za  20% u odnosu na 2018. godinu.</t>
  </si>
  <si>
    <t>Do kraja 2023. godine smanjeno finansijsko izdvajanje za redovno održavanje putne komunikacije na relacija Breza-Prhinje-Visoko za 20% u odnosu na 2018. godinu.</t>
  </si>
  <si>
    <t>Do kraja 2023. godine 100% uspješno obavljenih intrevencija u gašenju požara na području Općine, bez letalnih ishoda.</t>
  </si>
  <si>
    <t>Do 2023. godine smanjen iznos šteta nastalih usljed bujičnih poplava za 5%.</t>
  </si>
  <si>
    <t xml:space="preserve">Do 2023. godine smanjena potrošnja energije javne rasvjete za 30% u odnosu na 2018. godinu. </t>
  </si>
  <si>
    <t>Do kraja 2023. godine smanjena potrošnja energenata za 30% u odnosu na 2018. godinu</t>
  </si>
  <si>
    <t>Do kraja 2023. godine, smanjena potošnja energenata za 30% u odnosu na 2018. godinu.</t>
  </si>
  <si>
    <t>1.1.1.3. Pružanje tehničke i stručne pomoći prilikom registracije preduzeća i obrta (2019-2023)</t>
  </si>
  <si>
    <t>1.1.1.5. Ekonomsko osnaživanje žena u Brezi (2019-2020)</t>
  </si>
  <si>
    <t xml:space="preserve">3.1.1.1. Zaštita od poplava na području Breza u vodotoku rijeke Stavnja (2019-2023)
</t>
  </si>
  <si>
    <t>3.3.1.3. Unapređenje energijske učinkovitosti u osnovnim školama ZE-DO kantona/ Unapređenje energijske učinkovitosti  OŠ „Safvet-beg Bašagić“ Breza (2019-2021)</t>
  </si>
  <si>
    <t>3.3.1.1.  Javna rasvjeta na području općine Breza (2019-2020)</t>
  </si>
  <si>
    <t>2020-2022</t>
  </si>
  <si>
    <t>1.1.2.1.Otvaranje novih lokacija za površinsku i jamsku eksploataciju  uglja(Koritnik,Župča,Popovići,Salkanov Han</t>
  </si>
  <si>
    <t>Do kraja 2023.godine povećana količina eksploatisanog uglja za 20.000,00 t</t>
  </si>
  <si>
    <t>3.2.3.4. Uređenje potoka Crema, od mosta I do mosta II (2020-2021)</t>
  </si>
  <si>
    <t>Do kraja 2023.godine smanjeni troškovi održavanja rasvjetnih tijela za 30 % u odnosu na 2017.godinu.</t>
  </si>
  <si>
    <t>3.3.1.4.Projekat "Uštede energije zamjenom postojećih sijalica sa povećanjem broja sijaličnih mjesta"(2019)</t>
  </si>
  <si>
    <t>Općina Breza,donatori</t>
  </si>
  <si>
    <t>2020-2020</t>
  </si>
  <si>
    <t>2020(C)</t>
  </si>
  <si>
    <t>2020-2021(B)</t>
  </si>
  <si>
    <t>2020(D)</t>
  </si>
  <si>
    <t>2020-2022(B)</t>
  </si>
  <si>
    <t>2019-2021</t>
  </si>
  <si>
    <t>2019-2020(D)</t>
  </si>
  <si>
    <t>2020-2021(E)</t>
  </si>
  <si>
    <t>2021-2022(E)</t>
  </si>
  <si>
    <t>2021(E)</t>
  </si>
  <si>
    <t>2020-2021</t>
  </si>
  <si>
    <t>2021(B)</t>
  </si>
  <si>
    <t>2021(A)</t>
  </si>
  <si>
    <t>2021-2022(B)</t>
  </si>
  <si>
    <t>2.3.1.2.Rekonstrukcija kino sale-FAZA I</t>
  </si>
  <si>
    <t>Povećan kulturni sadžaj na području Općine Breza</t>
  </si>
  <si>
    <t>OPĆINA Breza,Donatori</t>
  </si>
  <si>
    <t xml:space="preserve">821200/ Sufinansiranje </t>
  </si>
  <si>
    <t>2020(E)</t>
  </si>
  <si>
    <r>
      <t xml:space="preserve">Plan implementacije i indikativni finansijski okvir za </t>
    </r>
    <r>
      <rPr>
        <b/>
        <sz val="18"/>
        <color rgb="FFFF0000"/>
        <rFont val="Calibri"/>
        <family val="2"/>
        <scheme val="minor"/>
      </rPr>
      <t>2021-2023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</si>
</sst>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</numFmts>
  <fonts count="6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9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9"/>
      <color indexed="81"/>
      <name val="Tahoma"/>
      <family val="2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4"/>
      <color rgb="FF545454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/>
    <xf numFmtId="165" fontId="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66" fontId="18" fillId="0" borderId="0"/>
    <xf numFmtId="9" fontId="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164" fontId="3" fillId="2" borderId="1" xfId="1" applyNumberFormat="1" applyFont="1" applyFill="1" applyBorder="1" applyAlignment="1">
      <alignment horizontal="left" wrapText="1"/>
    </xf>
    <xf numFmtId="0" fontId="13" fillId="0" borderId="0" xfId="2"/>
    <xf numFmtId="164" fontId="16" fillId="6" borderId="1" xfId="3" applyNumberFormat="1" applyFont="1" applyFill="1" applyBorder="1" applyAlignment="1">
      <alignment horizontal="right" wrapText="1"/>
    </xf>
    <xf numFmtId="0" fontId="17" fillId="0" borderId="0" xfId="2" applyFont="1"/>
    <xf numFmtId="164" fontId="25" fillId="3" borderId="1" xfId="3" applyNumberFormat="1" applyFont="1" applyFill="1" applyBorder="1" applyAlignment="1">
      <alignment horizontal="right" wrapText="1"/>
    </xf>
    <xf numFmtId="164" fontId="2" fillId="0" borderId="0" xfId="0" applyNumberFormat="1" applyFont="1"/>
    <xf numFmtId="0" fontId="2" fillId="8" borderId="1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left" vertical="center" wrapText="1"/>
    </xf>
    <xf numFmtId="164" fontId="2" fillId="8" borderId="1" xfId="1" applyNumberFormat="1" applyFont="1" applyFill="1" applyBorder="1" applyAlignment="1">
      <alignment horizontal="left" vertical="center" wrapText="1"/>
    </xf>
    <xf numFmtId="0" fontId="2" fillId="8" borderId="1" xfId="0" applyFont="1" applyFill="1" applyBorder="1"/>
    <xf numFmtId="0" fontId="9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64" fontId="14" fillId="6" borderId="5" xfId="3" applyNumberFormat="1" applyFont="1" applyFill="1" applyBorder="1" applyAlignment="1">
      <alignment horizontal="left" wrapText="1"/>
    </xf>
    <xf numFmtId="164" fontId="24" fillId="3" borderId="5" xfId="3" applyNumberFormat="1" applyFont="1" applyFill="1" applyBorder="1" applyAlignment="1">
      <alignment horizontal="left" wrapText="1"/>
    </xf>
    <xf numFmtId="3" fontId="30" fillId="8" borderId="1" xfId="0" applyNumberFormat="1" applyFont="1" applyFill="1" applyBorder="1" applyAlignment="1">
      <alignment horizontal="right" vertical="center" wrapText="1"/>
    </xf>
    <xf numFmtId="3" fontId="31" fillId="8" borderId="1" xfId="0" applyNumberFormat="1" applyFont="1" applyFill="1" applyBorder="1" applyAlignment="1">
      <alignment horizontal="right" vertical="center" wrapText="1"/>
    </xf>
    <xf numFmtId="164" fontId="32" fillId="2" borderId="1" xfId="1" applyNumberFormat="1" applyFont="1" applyFill="1" applyBorder="1" applyAlignment="1">
      <alignment horizontal="right" vertical="center"/>
    </xf>
    <xf numFmtId="3" fontId="30" fillId="6" borderId="1" xfId="0" applyNumberFormat="1" applyFont="1" applyFill="1" applyBorder="1" applyAlignment="1">
      <alignment horizontal="right" vertical="center" wrapText="1"/>
    </xf>
    <xf numFmtId="0" fontId="33" fillId="3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164" fontId="21" fillId="6" borderId="1" xfId="3" applyNumberFormat="1" applyFont="1" applyFill="1" applyBorder="1" applyAlignment="1">
      <alignment horizontal="right" wrapText="1"/>
    </xf>
    <xf numFmtId="164" fontId="35" fillId="3" borderId="1" xfId="3" applyNumberFormat="1" applyFont="1" applyFill="1" applyBorder="1" applyAlignment="1">
      <alignment horizontal="right" wrapText="1"/>
    </xf>
    <xf numFmtId="164" fontId="35" fillId="6" borderId="1" xfId="3" applyNumberFormat="1" applyFont="1" applyFill="1" applyBorder="1" applyAlignment="1">
      <alignment horizontal="right" wrapText="1"/>
    </xf>
    <xf numFmtId="3" fontId="36" fillId="6" borderId="1" xfId="0" applyNumberFormat="1" applyFont="1" applyFill="1" applyBorder="1" applyAlignment="1">
      <alignment horizontal="right" vertical="center" wrapText="1"/>
    </xf>
    <xf numFmtId="164" fontId="37" fillId="3" borderId="1" xfId="3" applyNumberFormat="1" applyFont="1" applyFill="1" applyBorder="1" applyAlignment="1">
      <alignment wrapText="1"/>
    </xf>
    <xf numFmtId="164" fontId="14" fillId="6" borderId="1" xfId="3" applyNumberFormat="1" applyFont="1" applyFill="1" applyBorder="1" applyAlignment="1">
      <alignment wrapText="1"/>
    </xf>
    <xf numFmtId="0" fontId="38" fillId="0" borderId="0" xfId="2" applyFont="1" applyAlignment="1">
      <alignment horizontal="left" vertical="center"/>
    </xf>
    <xf numFmtId="0" fontId="39" fillId="0" borderId="7" xfId="0" applyFont="1" applyBorder="1" applyAlignment="1">
      <alignment vertical="center"/>
    </xf>
    <xf numFmtId="164" fontId="42" fillId="6" borderId="5" xfId="3" applyNumberFormat="1" applyFont="1" applyFill="1" applyBorder="1" applyAlignment="1">
      <alignment horizontal="left" wrapText="1"/>
    </xf>
    <xf numFmtId="0" fontId="41" fillId="10" borderId="2" xfId="0" applyFont="1" applyFill="1" applyBorder="1" applyAlignment="1">
      <alignment horizontal="center" vertical="center"/>
    </xf>
    <xf numFmtId="0" fontId="37" fillId="10" borderId="2" xfId="0" applyFont="1" applyFill="1" applyBorder="1" applyAlignment="1">
      <alignment horizontal="left" vertical="center"/>
    </xf>
    <xf numFmtId="0" fontId="24" fillId="10" borderId="2" xfId="0" applyFont="1" applyFill="1" applyBorder="1" applyAlignment="1">
      <alignment horizontal="left" vertical="center" wrapText="1"/>
    </xf>
    <xf numFmtId="0" fontId="24" fillId="10" borderId="3" xfId="0" applyFont="1" applyFill="1" applyBorder="1" applyAlignment="1">
      <alignment horizontal="left" vertical="center" wrapText="1"/>
    </xf>
    <xf numFmtId="0" fontId="24" fillId="1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distributed" wrapText="1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centerContinuous"/>
    </xf>
    <xf numFmtId="0" fontId="13" fillId="0" borderId="0" xfId="2" applyAlignment="1">
      <alignment vertical="top"/>
    </xf>
    <xf numFmtId="49" fontId="13" fillId="0" borderId="0" xfId="2" applyNumberFormat="1" applyAlignment="1">
      <alignment horizontal="center"/>
    </xf>
    <xf numFmtId="0" fontId="50" fillId="0" borderId="0" xfId="0" applyFont="1"/>
    <xf numFmtId="164" fontId="14" fillId="6" borderId="1" xfId="3" applyNumberFormat="1" applyFont="1" applyFill="1" applyBorder="1" applyAlignment="1">
      <alignment vertical="center" wrapText="1"/>
    </xf>
    <xf numFmtId="0" fontId="37" fillId="10" borderId="1" xfId="0" applyFont="1" applyFill="1" applyBorder="1" applyAlignment="1">
      <alignment horizontal="center" vertical="center"/>
    </xf>
    <xf numFmtId="0" fontId="43" fillId="1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3" fontId="30" fillId="0" borderId="1" xfId="0" applyNumberFormat="1" applyFont="1" applyBorder="1" applyAlignment="1">
      <alignment horizontal="right" vertical="center" wrapText="1"/>
    </xf>
    <xf numFmtId="0" fontId="53" fillId="3" borderId="1" xfId="0" applyFont="1" applyFill="1" applyBorder="1" applyAlignment="1">
      <alignment horizontal="center" vertical="center"/>
    </xf>
    <xf numFmtId="164" fontId="54" fillId="3" borderId="1" xfId="3" applyNumberFormat="1" applyFont="1" applyFill="1" applyBorder="1" applyAlignment="1">
      <alignment vertical="top" wrapText="1"/>
    </xf>
    <xf numFmtId="164" fontId="54" fillId="11" borderId="1" xfId="3" applyNumberFormat="1" applyFont="1" applyFill="1" applyBorder="1" applyAlignment="1">
      <alignment vertical="top" wrapText="1"/>
    </xf>
    <xf numFmtId="164" fontId="21" fillId="3" borderId="1" xfId="3" applyNumberFormat="1" applyFont="1" applyFill="1" applyBorder="1" applyAlignment="1">
      <alignment wrapText="1"/>
    </xf>
    <xf numFmtId="164" fontId="21" fillId="6" borderId="1" xfId="3" applyNumberFormat="1" applyFont="1" applyFill="1" applyBorder="1" applyAlignment="1">
      <alignment wrapText="1"/>
    </xf>
    <xf numFmtId="0" fontId="16" fillId="3" borderId="1" xfId="3" applyNumberFormat="1" applyFont="1" applyFill="1" applyBorder="1" applyAlignment="1">
      <alignment horizontal="center" vertical="center" wrapText="1"/>
    </xf>
    <xf numFmtId="9" fontId="16" fillId="12" borderId="1" xfId="12" applyFont="1" applyFill="1" applyBorder="1" applyAlignment="1">
      <alignment horizontal="center" vertical="center" wrapText="1"/>
    </xf>
    <xf numFmtId="164" fontId="16" fillId="6" borderId="1" xfId="3" applyNumberFormat="1" applyFont="1" applyFill="1" applyBorder="1" applyAlignment="1">
      <alignment horizontal="center" vertical="center" wrapText="1"/>
    </xf>
    <xf numFmtId="164" fontId="25" fillId="3" borderId="1" xfId="3" applyNumberFormat="1" applyFont="1" applyFill="1" applyBorder="1" applyAlignment="1">
      <alignment horizontal="center" vertical="center" wrapText="1"/>
    </xf>
    <xf numFmtId="0" fontId="16" fillId="11" borderId="1" xfId="3" applyNumberFormat="1" applyFont="1" applyFill="1" applyBorder="1" applyAlignment="1">
      <alignment horizontal="center" vertical="center" wrapText="1"/>
    </xf>
    <xf numFmtId="164" fontId="16" fillId="11" borderId="1" xfId="3" applyNumberFormat="1" applyFont="1" applyFill="1" applyBorder="1" applyAlignment="1">
      <alignment horizontal="center" vertical="center" wrapText="1"/>
    </xf>
    <xf numFmtId="164" fontId="25" fillId="11" borderId="1" xfId="3" applyNumberFormat="1" applyFont="1" applyFill="1" applyBorder="1" applyAlignment="1">
      <alignment horizontal="center" vertical="center" wrapText="1"/>
    </xf>
    <xf numFmtId="0" fontId="16" fillId="6" borderId="1" xfId="3" applyNumberFormat="1" applyFont="1" applyFill="1" applyBorder="1" applyAlignment="1">
      <alignment horizontal="center" vertical="center" wrapText="1"/>
    </xf>
    <xf numFmtId="9" fontId="16" fillId="12" borderId="1" xfId="3" applyNumberFormat="1" applyFont="1" applyFill="1" applyBorder="1" applyAlignment="1">
      <alignment horizontal="center" vertical="center" wrapText="1"/>
    </xf>
    <xf numFmtId="164" fontId="25" fillId="6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vertical="top" wrapText="1"/>
    </xf>
    <xf numFmtId="0" fontId="57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textRotation="90"/>
    </xf>
    <xf numFmtId="3" fontId="30" fillId="3" borderId="1" xfId="0" applyNumberFormat="1" applyFont="1" applyFill="1" applyBorder="1" applyAlignment="1">
      <alignment horizontal="left" vertical="top" wrapText="1"/>
    </xf>
    <xf numFmtId="3" fontId="30" fillId="3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top" wrapText="1"/>
    </xf>
    <xf numFmtId="3" fontId="30" fillId="3" borderId="1" xfId="0" applyNumberFormat="1" applyFont="1" applyFill="1" applyBorder="1" applyAlignment="1">
      <alignment vertical="top" wrapText="1"/>
    </xf>
    <xf numFmtId="0" fontId="4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164" fontId="33" fillId="0" borderId="1" xfId="1" applyNumberFormat="1" applyFont="1" applyBorder="1" applyAlignment="1">
      <alignment horizontal="left" vertical="center" wrapText="1"/>
    </xf>
    <xf numFmtId="3" fontId="58" fillId="0" borderId="1" xfId="0" applyNumberFormat="1" applyFont="1" applyBorder="1" applyAlignment="1">
      <alignment horizontal="left" vertical="top" wrapText="1"/>
    </xf>
    <xf numFmtId="3" fontId="58" fillId="0" borderId="1" xfId="0" applyNumberFormat="1" applyFont="1" applyBorder="1" applyAlignment="1">
      <alignment horizontal="justify" vertical="top" wrapText="1"/>
    </xf>
    <xf numFmtId="3" fontId="58" fillId="0" borderId="1" xfId="0" applyNumberFormat="1" applyFont="1" applyBorder="1" applyAlignment="1">
      <alignment vertical="top" wrapText="1"/>
    </xf>
    <xf numFmtId="3" fontId="30" fillId="0" borderId="1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/>
    </xf>
    <xf numFmtId="0" fontId="53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left" vertical="top" wrapText="1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left" vertical="top" wrapText="1"/>
    </xf>
    <xf numFmtId="0" fontId="56" fillId="0" borderId="0" xfId="0" applyFont="1"/>
    <xf numFmtId="3" fontId="30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32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/>
    </xf>
    <xf numFmtId="0" fontId="14" fillId="6" borderId="8" xfId="2" applyFont="1" applyFill="1" applyBorder="1" applyAlignment="1">
      <alignment horizontal="center" vertical="center"/>
    </xf>
    <xf numFmtId="0" fontId="14" fillId="6" borderId="6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52" fillId="0" borderId="0" xfId="2" applyFont="1" applyAlignment="1">
      <alignment horizontal="left" wrapText="1"/>
    </xf>
    <xf numFmtId="0" fontId="51" fillId="0" borderId="0" xfId="2" applyFont="1" applyAlignment="1">
      <alignment horizontal="left" wrapText="1"/>
    </xf>
    <xf numFmtId="0" fontId="41" fillId="0" borderId="0" xfId="2" applyFont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5" fillId="13" borderId="2" xfId="2" applyFont="1" applyFill="1" applyBorder="1" applyAlignment="1">
      <alignment horizontal="center" vertical="center" wrapText="1"/>
    </xf>
    <xf numFmtId="0" fontId="15" fillId="13" borderId="3" xfId="2" applyFont="1" applyFill="1" applyBorder="1" applyAlignment="1">
      <alignment horizontal="center" vertical="center" wrapText="1"/>
    </xf>
    <xf numFmtId="0" fontId="15" fillId="13" borderId="4" xfId="2" applyFont="1" applyFill="1" applyBorder="1" applyAlignment="1">
      <alignment horizontal="center" vertical="center" wrapText="1"/>
    </xf>
  </cellXfs>
  <cellStyles count="28">
    <cellStyle name="Comma" xfId="1" builtinId="3"/>
    <cellStyle name="Comma 2" xfId="3" xr:uid="{00000000-0005-0000-0000-000001000000}"/>
    <cellStyle name="Comma 4" xfId="13" xr:uid="{00000000-0005-0000-0000-000002000000}"/>
    <cellStyle name="Excel Built-in Normal" xfId="4" xr:uid="{00000000-0005-0000-0000-000003000000}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Normal 2" xfId="2" xr:uid="{00000000-0005-0000-0000-000013000000}"/>
    <cellStyle name="Normal 2 2" xfId="5" xr:uid="{00000000-0005-0000-0000-000014000000}"/>
    <cellStyle name="Normal 2 3" xfId="6" xr:uid="{00000000-0005-0000-0000-000015000000}"/>
    <cellStyle name="Normal 2 4" xfId="7" xr:uid="{00000000-0005-0000-0000-000016000000}"/>
    <cellStyle name="Normal 3" xfId="8" xr:uid="{00000000-0005-0000-0000-000017000000}"/>
    <cellStyle name="Normal 4" xfId="9" xr:uid="{00000000-0005-0000-0000-000018000000}"/>
    <cellStyle name="Obično 2" xfId="10" xr:uid="{00000000-0005-0000-0000-000019000000}"/>
    <cellStyle name="Percent" xfId="12" builtinId="5"/>
    <cellStyle name="Zarez 2" xfId="11" xr:uid="{00000000-0005-0000-0000-00001B000000}"/>
  </cellStyles>
  <dxfs count="0"/>
  <tableStyles count="0" defaultTableStyle="TableStyleMedium9" defaultPivotStyle="PivotStyleLight16"/>
  <colors>
    <mruColors>
      <color rgb="FFFBF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Ukupni predviđeni izdaci  (za III godine)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9958677145488284"/>
          <c:y val="0.21513338342713506"/>
          <c:w val="0.40789544145616374"/>
          <c:h val="0.55840597513294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sektorima'!$D$3:$D$6</c:f>
              <c:strCache>
                <c:ptCount val="4"/>
                <c:pt idx="0">
                  <c:v>Ukupni predviđeni izdaci  (za III godine)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/zaštite životne sredine </c:v>
                </c:pt>
              </c:strCache>
            </c:strRef>
          </c:cat>
          <c:val>
            <c:numRef>
              <c:f>'Ukupno po sektorima'!$D$7:$D$9</c:f>
              <c:numCache>
                <c:formatCode>_(* #,##0_);_(* \(#,##0\);_(* "-"_);_(@_)</c:formatCode>
                <c:ptCount val="3"/>
                <c:pt idx="0">
                  <c:v>1842621</c:v>
                </c:pt>
                <c:pt idx="1">
                  <c:v>585015</c:v>
                </c:pt>
                <c:pt idx="2">
                  <c:v>3945575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3-4E62-BCB0-9D5DFC888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571776"/>
        <c:axId val="58573568"/>
      </c:barChart>
      <c:catAx>
        <c:axId val="5857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573568"/>
        <c:crosses val="autoZero"/>
        <c:auto val="1"/>
        <c:lblAlgn val="ctr"/>
        <c:lblOffset val="100"/>
        <c:noMultiLvlLbl val="0"/>
      </c:catAx>
      <c:valAx>
        <c:axId val="5857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57177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 prema finansiranju iz ostalih izvora</a:t>
            </a:r>
          </a:p>
        </c:rich>
      </c:tx>
      <c:layout>
        <c:manualLayout>
          <c:xMode val="edge"/>
          <c:yMode val="edge"/>
          <c:x val="0.19616873644141924"/>
          <c:y val="7.494032031713433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412E-2"/>
          <c:y val="0.20044670833502856"/>
          <c:w val="0.46363278912399702"/>
          <c:h val="0.6632563059153605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klasama'!$M$5:$M$6</c:f>
              <c:strCache>
                <c:ptCount val="2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klasama'!$M$7:$M$12</c15:sqref>
                  </c15:fullRef>
                </c:ext>
              </c:extLst>
              <c:f>'Ukupno po A-E klasama'!$M$7:$M$11</c:f>
              <c:numCache>
                <c:formatCode>_(* #,##0_);_(* \(#,##0\);_(* "-"_);_(@_)</c:formatCode>
                <c:ptCount val="5"/>
                <c:pt idx="0">
                  <c:v>60000</c:v>
                </c:pt>
                <c:pt idx="1">
                  <c:v>865000</c:v>
                </c:pt>
                <c:pt idx="2">
                  <c:v>50000</c:v>
                </c:pt>
                <c:pt idx="3">
                  <c:v>29297</c:v>
                </c:pt>
                <c:pt idx="4">
                  <c:v>24406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6-406A-9922-2D543F501F5A}"/>
            </c:ext>
          </c:extLst>
        </c:ser>
        <c:ser>
          <c:idx val="1"/>
          <c:order val="1"/>
          <c:tx>
            <c:strRef>
              <c:f>'Ukupno po A-E klasama'!$L$5:$L$6</c:f>
              <c:strCache>
                <c:ptCount val="2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klasama'!$L$7:$L$12</c15:sqref>
                  </c15:fullRef>
                </c:ext>
              </c:extLst>
              <c:f>'Ukupno po A-E klasama'!$L$7:$L$11</c:f>
              <c:numCache>
                <c:formatCode>_(* #,##0_);_(* \(#,##0\);_(* "-"_);_(@_)</c:formatCode>
                <c:ptCount val="5"/>
                <c:pt idx="0">
                  <c:v>61000</c:v>
                </c:pt>
                <c:pt idx="1">
                  <c:v>896300</c:v>
                </c:pt>
                <c:pt idx="2">
                  <c:v>50000</c:v>
                </c:pt>
                <c:pt idx="3">
                  <c:v>70000</c:v>
                </c:pt>
                <c:pt idx="4">
                  <c:v>36406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6-406A-9922-2D543F501F5A}"/>
            </c:ext>
          </c:extLst>
        </c:ser>
        <c:ser>
          <c:idx val="0"/>
          <c:order val="2"/>
          <c:tx>
            <c:strRef>
              <c:f>'Ukupno po A-E klasama'!$K$5:$K$6</c:f>
              <c:strCache>
                <c:ptCount val="2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klasama'!$K$7:$K$12</c15:sqref>
                  </c15:fullRef>
                </c:ext>
              </c:extLst>
              <c:f>'Ukupno po A-E klasama'!$K$7:$K$11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794500</c:v>
                </c:pt>
                <c:pt idx="2">
                  <c:v>134500</c:v>
                </c:pt>
                <c:pt idx="3">
                  <c:v>425000</c:v>
                </c:pt>
                <c:pt idx="4">
                  <c:v>93000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6-406A-9922-2D543F50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59309440"/>
        <c:axId val="59344000"/>
      </c:barChart>
      <c:catAx>
        <c:axId val="59309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344000"/>
        <c:crosses val="autoZero"/>
        <c:auto val="1"/>
        <c:lblAlgn val="ctr"/>
        <c:lblOffset val="100"/>
        <c:noMultiLvlLbl val="1"/>
      </c:catAx>
      <c:valAx>
        <c:axId val="59344000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309440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31985085390838"/>
          <c:y val="0.10633315837877702"/>
          <c:w val="0.28684208032604241"/>
          <c:h val="6.6490095236263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sufinansiranju iz bud</a:t>
            </a:r>
            <a:r>
              <a:rPr lang="hr-HR" sz="1400" baseline="0">
                <a:solidFill>
                  <a:sysClr val="windowText" lastClr="000000"/>
                </a:solidFill>
              </a:rPr>
              <a:t>žeta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92813292256056"/>
          <c:y val="1.14382801608447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412E-2"/>
          <c:y val="0.20506048524800621"/>
          <c:w val="0.46363278912399702"/>
          <c:h val="0.6706102702214058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klasama'!$I$5:$I$6</c:f>
              <c:strCache>
                <c:ptCount val="2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klasama'!$I$7:$I$12</c15:sqref>
                  </c15:fullRef>
                </c:ext>
              </c:extLst>
              <c:f>'Ukupno po A-E klasama'!$I$7:$I$11</c:f>
              <c:numCache>
                <c:formatCode>_(* #,##0_);_(* \(#,##0\);_(* "-"_);_(@_)</c:formatCode>
                <c:ptCount val="5"/>
                <c:pt idx="0">
                  <c:v>32000</c:v>
                </c:pt>
                <c:pt idx="1">
                  <c:v>279700</c:v>
                </c:pt>
                <c:pt idx="2">
                  <c:v>0</c:v>
                </c:pt>
                <c:pt idx="3">
                  <c:v>30000</c:v>
                </c:pt>
                <c:pt idx="4">
                  <c:v>14353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1-4E4F-92F0-01B47479C126}"/>
            </c:ext>
          </c:extLst>
        </c:ser>
        <c:ser>
          <c:idx val="1"/>
          <c:order val="1"/>
          <c:tx>
            <c:strRef>
              <c:f>'Ukupno po A-E klasama'!$H$5:$H$6</c:f>
              <c:strCache>
                <c:ptCount val="2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klasama'!$H$7:$H$12</c15:sqref>
                  </c15:fullRef>
                </c:ext>
              </c:extLst>
              <c:f>'Ukupno po A-E klasama'!$H$7:$H$11</c:f>
              <c:numCache>
                <c:formatCode>_(* #,##0_);_(* \(#,##0\);_(* "-"_);_(@_)</c:formatCode>
                <c:ptCount val="5"/>
                <c:pt idx="0">
                  <c:v>34500</c:v>
                </c:pt>
                <c:pt idx="1">
                  <c:v>283000</c:v>
                </c:pt>
                <c:pt idx="2">
                  <c:v>12575</c:v>
                </c:pt>
                <c:pt idx="3">
                  <c:v>30000</c:v>
                </c:pt>
                <c:pt idx="4">
                  <c:v>29350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1-4E4F-92F0-01B47479C126}"/>
            </c:ext>
          </c:extLst>
        </c:ser>
        <c:ser>
          <c:idx val="0"/>
          <c:order val="2"/>
          <c:tx>
            <c:strRef>
              <c:f>'Ukupno po A-E klasama'!$G$5:$G$6</c:f>
              <c:strCache>
                <c:ptCount val="2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klasama'!$G$7:$G$12</c15:sqref>
                  </c15:fullRef>
                </c:ext>
              </c:extLst>
              <c:f>'Ukupno po A-E klasama'!$G$7:$G$11</c:f>
              <c:numCache>
                <c:formatCode>_(* #,##0_);_(* \(#,##0\);_(* "-"_);_(@_)</c:formatCode>
                <c:ptCount val="5"/>
                <c:pt idx="0">
                  <c:v>50000</c:v>
                </c:pt>
                <c:pt idx="1">
                  <c:v>355500</c:v>
                </c:pt>
                <c:pt idx="2">
                  <c:v>63500</c:v>
                </c:pt>
                <c:pt idx="3">
                  <c:v>127324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1-4E4F-92F0-01B47479C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59380096"/>
        <c:axId val="59381632"/>
      </c:barChart>
      <c:catAx>
        <c:axId val="59380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381632"/>
        <c:crosses val="autoZero"/>
        <c:auto val="1"/>
        <c:lblAlgn val="ctr"/>
        <c:lblOffset val="100"/>
        <c:noMultiLvlLbl val="0"/>
      </c:catAx>
      <c:valAx>
        <c:axId val="59381632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38009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19164966012479"/>
          <c:y val="9.6921731741842945E-2"/>
          <c:w val="0.28448849948597177"/>
          <c:h val="6.2966821620154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Broj projekata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4659961574115076"/>
          <c:y val="0.23473525426583741"/>
          <c:w val="0.49720236099939624"/>
          <c:h val="0.597478669240172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sektorima'!$U$3</c:f>
              <c:strCache>
                <c:ptCount val="1"/>
                <c:pt idx="0">
                  <c:v>Broj projekata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'Ukupno po sektorima'!$B$4:$B$9</c:f>
              <c:strCache>
                <c:ptCount val="6"/>
                <c:pt idx="3">
                  <c:v> Ekonomski sektor </c:v>
                </c:pt>
                <c:pt idx="4">
                  <c:v> Društveni sektor </c:v>
                </c:pt>
                <c:pt idx="5">
                  <c:v> Sektor okoliša /zaštite životne sredine </c:v>
                </c:pt>
              </c:strCache>
            </c:strRef>
          </c:cat>
          <c:val>
            <c:numRef>
              <c:f>'Ukupno po sektorima'!$U$4:$U$9</c:f>
              <c:numCache>
                <c:formatCode>General</c:formatCode>
                <c:ptCount val="6"/>
                <c:pt idx="3" formatCode="_(* #,##0_);_(* \(#,##0\);_(* &quot;-&quot;_);_(@_)">
                  <c:v>11</c:v>
                </c:pt>
                <c:pt idx="4" formatCode="_(* #,##0_);_(* \(#,##0\);_(* &quot;-&quot;_);_(@_)">
                  <c:v>19</c:v>
                </c:pt>
                <c:pt idx="5" formatCode="_(* #,##0_);_(* \(#,##0\);_(* &quot;-&quot;_);_(@_)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B-4B81-9616-68C08B655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58499840"/>
        <c:axId val="58501376"/>
      </c:barChart>
      <c:catAx>
        <c:axId val="5849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501376"/>
        <c:crosses val="autoZero"/>
        <c:auto val="1"/>
        <c:lblAlgn val="ctr"/>
        <c:lblOffset val="100"/>
        <c:noMultiLvlLbl val="0"/>
      </c:catAx>
      <c:valAx>
        <c:axId val="5850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4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budžeta -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191226569590313"/>
          <c:y val="0.26533292887799531"/>
          <c:w val="0.55966370142954602"/>
          <c:h val="0.516104496644705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sektorima'!$H$5:$H$6</c:f>
              <c:strCache>
                <c:ptCount val="2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/zaštite životne sredine </c:v>
                </c:pt>
              </c:strCache>
            </c:strRef>
          </c:cat>
          <c:val>
            <c:numRef>
              <c:f>'Ukupno po sektorima'!$H$7:$H$9</c:f>
              <c:numCache>
                <c:formatCode>_(* #,##0_);_(* \(#,##0\);_(* "-"_);_(@_)</c:formatCode>
                <c:ptCount val="3"/>
                <c:pt idx="0">
                  <c:v>463324</c:v>
                </c:pt>
                <c:pt idx="1">
                  <c:v>248903</c:v>
                </c:pt>
                <c:pt idx="2">
                  <c:v>991575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8-4785-9544-3C4F31FD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21856"/>
        <c:axId val="58813440"/>
      </c:barChart>
      <c:catAx>
        <c:axId val="585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813440"/>
        <c:crosses val="autoZero"/>
        <c:auto val="1"/>
        <c:lblAlgn val="ctr"/>
        <c:lblOffset val="100"/>
        <c:noMultiLvlLbl val="0"/>
      </c:catAx>
      <c:valAx>
        <c:axId val="5881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521856"/>
        <c:crosses val="autoZero"/>
        <c:crossBetween val="between"/>
        <c:dispUnits>
          <c:custUnit val="1000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x </a:t>
                  </a:r>
                  <a:r>
                    <a:rPr lang="en-US" sz="900" b="1"/>
                    <a:t>1000</a:t>
                  </a:r>
                  <a:endParaRPr lang="en-US" b="1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ostalih</a:t>
            </a:r>
            <a:r>
              <a:rPr lang="bs-Latn-BA" baseline="0">
                <a:solidFill>
                  <a:sysClr val="windowText" lastClr="000000"/>
                </a:solidFill>
              </a:rPr>
              <a:t> izvora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0644665712491312"/>
          <c:y val="0.27268490806552631"/>
          <c:w val="0.51896207667040961"/>
          <c:h val="0.50783471667500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sektorima'!$T$5:$T$6</c:f>
              <c:strCache>
                <c:ptCount val="2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/zaštite životne sredine </c:v>
                </c:pt>
              </c:strCache>
            </c:strRef>
          </c:cat>
          <c:val>
            <c:numRef>
              <c:f>'Ukupno po sektorima'!$T$7:$T$9</c:f>
              <c:numCache>
                <c:formatCode>_(* #,##0_);_(* \(#,##0\);_(* "-"_);_(@_)</c:formatCode>
                <c:ptCount val="3"/>
                <c:pt idx="0">
                  <c:v>1379297</c:v>
                </c:pt>
                <c:pt idx="1">
                  <c:v>336112</c:v>
                </c:pt>
                <c:pt idx="2">
                  <c:v>2954000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7-4968-9C9F-9F42B78F0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829440"/>
        <c:axId val="58847616"/>
      </c:barChart>
      <c:catAx>
        <c:axId val="5882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847616"/>
        <c:crosses val="autoZero"/>
        <c:auto val="1"/>
        <c:lblAlgn val="ctr"/>
        <c:lblOffset val="100"/>
        <c:noMultiLvlLbl val="0"/>
      </c:catAx>
      <c:valAx>
        <c:axId val="5884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829440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aseline="0">
                <a:solidFill>
                  <a:sysClr val="windowText" lastClr="000000"/>
                </a:solidFill>
              </a:rPr>
              <a:t>Struktura po izvorima finansiranja- 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57080194482410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82177250585921"/>
          <c:y val="0.26731531531531538"/>
          <c:w val="0.33086548242685865"/>
          <c:h val="0.509470938145890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godinama'!$D$3:$D$5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godinama'!$D$6:$D$8</c:f>
              <c:numCache>
                <c:formatCode>_(* #,##0_);_(* \(#,##0\);_(* "-"_);_(@_)</c:formatCode>
                <c:ptCount val="3"/>
                <c:pt idx="0">
                  <c:v>164324</c:v>
                </c:pt>
                <c:pt idx="1">
                  <c:v>108500</c:v>
                </c:pt>
                <c:pt idx="2">
                  <c:v>435500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824-B302-BFA15A7142F1}"/>
            </c:ext>
          </c:extLst>
        </c:ser>
        <c:ser>
          <c:idx val="1"/>
          <c:order val="1"/>
          <c:tx>
            <c:strRef>
              <c:f>'Ukupno po godinama'!$E$3:$E$5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godinama'!$E$6:$E$8</c:f>
              <c:numCache>
                <c:formatCode>_(* #,##0_);_(* \(#,##0\);_(* "-"_);_(@_)</c:formatCode>
                <c:ptCount val="3"/>
                <c:pt idx="0">
                  <c:v>570000</c:v>
                </c:pt>
                <c:pt idx="1">
                  <c:v>235500</c:v>
                </c:pt>
                <c:pt idx="2">
                  <c:v>1071500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824-B302-BFA15A71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58779136"/>
        <c:axId val="58780672"/>
      </c:barChart>
      <c:catAx>
        <c:axId val="5877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780672"/>
        <c:crosses val="autoZero"/>
        <c:auto val="1"/>
        <c:lblAlgn val="ctr"/>
        <c:lblOffset val="100"/>
        <c:noMultiLvlLbl val="0"/>
      </c:catAx>
      <c:valAx>
        <c:axId val="58780672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77913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5763041501113"/>
          <c:y val="0.39401631552812738"/>
          <c:w val="0.25040050996401841"/>
          <c:h val="0.4000034049797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  <a:latin typeface="+mn-lt"/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  <a:latin typeface="+mn-lt"/>
              </a:rPr>
              <a:t>Struktura po izvorima finansiranja- II godina</a:t>
            </a:r>
          </a:p>
        </c:rich>
      </c:tx>
      <c:layout>
        <c:manualLayout>
          <c:xMode val="edge"/>
          <c:yMode val="edge"/>
          <c:x val="0.13156675058337344"/>
          <c:y val="1.64632739359151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277638716918965"/>
          <c:y val="0.27023679417121999"/>
          <c:w val="0.33848075021601742"/>
          <c:h val="0.485565676320726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godinama'!$D$10:$D$12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godinama'!$D$13:$D$15</c:f>
              <c:numCache>
                <c:formatCode>_(* #,##0_);_(* \(#,##0\);_(* "-"_);_(@_)</c:formatCode>
                <c:ptCount val="3"/>
                <c:pt idx="0">
                  <c:v>141500</c:v>
                </c:pt>
                <c:pt idx="1">
                  <c:v>80850</c:v>
                </c:pt>
                <c:pt idx="2">
                  <c:v>284575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2-4671-AB62-D3CD185DB48F}"/>
            </c:ext>
          </c:extLst>
        </c:ser>
        <c:ser>
          <c:idx val="1"/>
          <c:order val="1"/>
          <c:tx>
            <c:strRef>
              <c:f>'Ukupno po godinama'!$E$10:$E$12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godinama'!$E$13:$E$15</c:f>
              <c:numCache>
                <c:formatCode>_(* #,##0_);_(* \(#,##0\);_(* "-"_);_(@_)</c:formatCode>
                <c:ptCount val="3"/>
                <c:pt idx="0">
                  <c:v>375000</c:v>
                </c:pt>
                <c:pt idx="1">
                  <c:v>68706</c:v>
                </c:pt>
                <c:pt idx="2">
                  <c:v>970000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2-4671-AB62-D3CD185DB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58896768"/>
        <c:axId val="58898304"/>
      </c:barChart>
      <c:catAx>
        <c:axId val="5889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898304"/>
        <c:crosses val="autoZero"/>
        <c:auto val="1"/>
        <c:lblAlgn val="ctr"/>
        <c:lblOffset val="100"/>
        <c:noMultiLvlLbl val="0"/>
      </c:catAx>
      <c:valAx>
        <c:axId val="58898304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896768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44984010475989"/>
          <c:y val="0.39285802389455976"/>
          <c:w val="0.24533843008703227"/>
          <c:h val="0.40437502689213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0" i="0" u="none" strike="noStrike" kern="1200" cap="none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</a:rPr>
              <a:t>Struktura po izvorima finansiranja- III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04029304029318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909365052772579"/>
          <c:y val="0.25764350595313279"/>
          <c:w val="0.35418830624895642"/>
          <c:h val="0.502773228101024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godinama'!$D$17:$D$19</c:f>
              <c:strCache>
                <c:ptCount val="3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godinama'!$D$20:$D$22</c:f>
              <c:numCache>
                <c:formatCode>_(* #,##0_);_(* \(#,##0\);_(* "-"_);_(@_)</c:formatCode>
                <c:ptCount val="3"/>
                <c:pt idx="0">
                  <c:v>157500</c:v>
                </c:pt>
                <c:pt idx="1">
                  <c:v>59553</c:v>
                </c:pt>
                <c:pt idx="2">
                  <c:v>271500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7-4FC1-9D64-385F838E7AF8}"/>
            </c:ext>
          </c:extLst>
        </c:ser>
        <c:ser>
          <c:idx val="1"/>
          <c:order val="1"/>
          <c:tx>
            <c:strRef>
              <c:f>'Ukupno po godinama'!$E$17:$E$19</c:f>
              <c:strCache>
                <c:ptCount val="3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 Ekonomski sektor </c:v>
                </c:pt>
                <c:pt idx="1">
                  <c:v> Društveni sektor </c:v>
                </c:pt>
                <c:pt idx="2">
                  <c:v> Sektor okoliša / zaštite životne sredine </c:v>
                </c:pt>
              </c:strCache>
            </c:strRef>
          </c:cat>
          <c:val>
            <c:numRef>
              <c:f>'Ukupno po godinama'!$E$20:$E$22</c:f>
              <c:numCache>
                <c:formatCode>_(* #,##0_);_(* \(#,##0\);_(* "-"_);_(@_)</c:formatCode>
                <c:ptCount val="3"/>
                <c:pt idx="0">
                  <c:v>434297</c:v>
                </c:pt>
                <c:pt idx="1">
                  <c:v>31906</c:v>
                </c:pt>
                <c:pt idx="2">
                  <c:v>912500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7-4FC1-9D64-385F838E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58915840"/>
        <c:axId val="59003648"/>
      </c:barChart>
      <c:catAx>
        <c:axId val="5891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003648"/>
        <c:crosses val="autoZero"/>
        <c:auto val="1"/>
        <c:lblAlgn val="ctr"/>
        <c:lblOffset val="100"/>
        <c:noMultiLvlLbl val="0"/>
      </c:catAx>
      <c:valAx>
        <c:axId val="59003648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915840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54252526944696"/>
          <c:y val="0.38600561557712332"/>
          <c:w val="0.25318087898587477"/>
          <c:h val="0.430236220472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Strukutura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broju projekata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093904612951544"/>
          <c:y val="9.641493559236862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736211178739149E-2"/>
          <c:y val="9.6333836575899764E-2"/>
          <c:w val="0.34173194200467499"/>
          <c:h val="0.825897726197242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  <c:pt idx="5">
                  <c:v> Projekti koji se u potpunosti finansiraju iz budzeta JLS. </c:v>
                </c:pt>
              </c:strCache>
            </c:strRef>
          </c:cat>
          <c:val>
            <c:numRef>
              <c:f>'Ukupno po A-E klasama'!$D$7:$D$12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0.48717948717948717</c:v>
                </c:pt>
                <c:pt idx="2">
                  <c:v>0.10256410256410256</c:v>
                </c:pt>
                <c:pt idx="3">
                  <c:v>0.10256410256410256</c:v>
                </c:pt>
                <c:pt idx="4">
                  <c:v>0.12820512820512819</c:v>
                </c:pt>
                <c:pt idx="5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F-4513-8077-B2C5DF44F5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8967936"/>
        <c:axId val="58969472"/>
      </c:barChart>
      <c:catAx>
        <c:axId val="58967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969472"/>
        <c:crossesAt val="0"/>
        <c:auto val="1"/>
        <c:lblAlgn val="ctr"/>
        <c:lblOffset val="100"/>
        <c:noMultiLvlLbl val="0"/>
      </c:catAx>
      <c:valAx>
        <c:axId val="58969472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96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</a:t>
            </a:r>
            <a:r>
              <a:rPr lang="en-US" sz="1400" baseline="0">
                <a:solidFill>
                  <a:sysClr val="windowText" lastClr="000000"/>
                </a:solidFill>
              </a:rPr>
              <a:t>a prema ukupno predvi</a:t>
            </a:r>
            <a:r>
              <a:rPr lang="bs-Latn-BA" sz="1400" baseline="0">
                <a:solidFill>
                  <a:sysClr val="windowText" lastClr="000000"/>
                </a:solidFill>
              </a:rPr>
              <a:t>đ</a:t>
            </a:r>
            <a:r>
              <a:rPr lang="en-US" sz="1400" baseline="0">
                <a:solidFill>
                  <a:sysClr val="windowText" lastClr="000000"/>
                </a:solidFill>
              </a:rPr>
              <a:t>enim izdacima za III godine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64982205355765"/>
          <c:y val="7.298583527026890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736211178739149E-2"/>
          <c:y val="9.6333836575899764E-2"/>
          <c:w val="0.34173194200467499"/>
          <c:h val="0.825897726197242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 A- projekti za koje nema ideje od kuda bi se mogli finansirati; </c:v>
                </c:pt>
                <c:pt idx="1">
                  <c:v> B- projekti za koje ima ideje ko bi mogao biti donator ali nije napravljen projektni prijedlog i nije aplicirano; </c:v>
                </c:pt>
                <c:pt idx="2">
                  <c:v> C-projekti za koje ima ideja ko bi mogao biti donator i za koje je napravljen projektni prijedlog i aplicirano je ali nema nikakve povratne informacije; </c:v>
                </c:pt>
                <c:pt idx="3">
                  <c:v> D- projekti za koje ima ideja ko bi mogao biti donator i za koje je napravljen projektni prijedlog i aplicirano je te je dobijena potvrdna povratna informacija o finansiranju; </c:v>
                </c:pt>
                <c:pt idx="4">
                  <c:v> E - projekti za koje je u pisanoj formi potvrđeno finansiranje i osigurana sredstva; </c:v>
                </c:pt>
                <c:pt idx="5">
                  <c:v> Projekti koji se u potpunosti finansiraju iz budzeta JLS. </c:v>
                </c:pt>
              </c:strCache>
            </c:strRef>
          </c:cat>
          <c:val>
            <c:numRef>
              <c:f>'Ukupno po A-E klasama'!$F$7:$F$12</c:f>
              <c:numCache>
                <c:formatCode>0%</c:formatCode>
                <c:ptCount val="6"/>
                <c:pt idx="0">
                  <c:v>4.5038971510906731E-2</c:v>
                </c:pt>
                <c:pt idx="1">
                  <c:v>0.65880162959532629</c:v>
                </c:pt>
                <c:pt idx="2">
                  <c:v>5.8896751903157296E-2</c:v>
                </c:pt>
                <c:pt idx="3">
                  <c:v>0.13495022292868614</c:v>
                </c:pt>
                <c:pt idx="4">
                  <c:v>4.2007611681004232E-2</c:v>
                </c:pt>
                <c:pt idx="5">
                  <c:v>6.030481238091933E-2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7-4679-9BBB-672062BA74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9268480"/>
        <c:axId val="59274368"/>
      </c:barChart>
      <c:catAx>
        <c:axId val="592684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274368"/>
        <c:crossesAt val="0"/>
        <c:auto val="1"/>
        <c:lblAlgn val="ctr"/>
        <c:lblOffset val="100"/>
        <c:noMultiLvlLbl val="0"/>
      </c:catAx>
      <c:valAx>
        <c:axId val="59274368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2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89" l="0.70000000000000262" r="0.700000000000002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36186</xdr:colOff>
      <xdr:row>12</xdr:row>
      <xdr:rowOff>158579</xdr:rowOff>
    </xdr:from>
    <xdr:to>
      <xdr:col>5</xdr:col>
      <xdr:colOff>219808</xdr:colOff>
      <xdr:row>23</xdr:row>
      <xdr:rowOff>112889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337038</xdr:colOff>
      <xdr:row>12</xdr:row>
      <xdr:rowOff>158579</xdr:rowOff>
    </xdr:from>
    <xdr:to>
      <xdr:col>8</xdr:col>
      <xdr:colOff>503804</xdr:colOff>
      <xdr:row>23</xdr:row>
      <xdr:rowOff>112889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626608</xdr:colOff>
      <xdr:row>12</xdr:row>
      <xdr:rowOff>158579</xdr:rowOff>
    </xdr:from>
    <xdr:to>
      <xdr:col>15</xdr:col>
      <xdr:colOff>18307</xdr:colOff>
      <xdr:row>23</xdr:row>
      <xdr:rowOff>112889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141111</xdr:colOff>
      <xdr:row>12</xdr:row>
      <xdr:rowOff>158579</xdr:rowOff>
    </xdr:from>
    <xdr:to>
      <xdr:col>21</xdr:col>
      <xdr:colOff>43961</xdr:colOff>
      <xdr:row>23</xdr:row>
      <xdr:rowOff>112889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247995</xdr:colOff>
      <xdr:row>0</xdr:row>
      <xdr:rowOff>69256</xdr:rowOff>
    </xdr:from>
    <xdr:to>
      <xdr:col>11</xdr:col>
      <xdr:colOff>160843</xdr:colOff>
      <xdr:row>8</xdr:row>
      <xdr:rowOff>55157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247995</xdr:colOff>
      <xdr:row>9</xdr:row>
      <xdr:rowOff>9182</xdr:rowOff>
    </xdr:from>
    <xdr:to>
      <xdr:col>11</xdr:col>
      <xdr:colOff>182747</xdr:colOff>
      <xdr:row>17</xdr:row>
      <xdr:rowOff>128530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247995</xdr:colOff>
      <xdr:row>18</xdr:row>
      <xdr:rowOff>53154</xdr:rowOff>
    </xdr:from>
    <xdr:to>
      <xdr:col>11</xdr:col>
      <xdr:colOff>171795</xdr:colOff>
      <xdr:row>26</xdr:row>
      <xdr:rowOff>55085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159036</xdr:rowOff>
    </xdr:from>
    <xdr:to>
      <xdr:col>7</xdr:col>
      <xdr:colOff>239486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410983</xdr:colOff>
      <xdr:row>17</xdr:row>
      <xdr:rowOff>159036</xdr:rowOff>
    </xdr:from>
    <xdr:to>
      <xdr:col>13</xdr:col>
      <xdr:colOff>976277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7659</xdr:colOff>
      <xdr:row>41</xdr:row>
      <xdr:rowOff>135454</xdr:rowOff>
    </xdr:from>
    <xdr:to>
      <xdr:col>7</xdr:col>
      <xdr:colOff>239487</xdr:colOff>
      <xdr:row>61</xdr:row>
      <xdr:rowOff>146668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434362</xdr:colOff>
      <xdr:row>41</xdr:row>
      <xdr:rowOff>143833</xdr:rowOff>
    </xdr:from>
    <xdr:to>
      <xdr:col>13</xdr:col>
      <xdr:colOff>968827</xdr:colOff>
      <xdr:row>61</xdr:row>
      <xdr:rowOff>119742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239486</xdr:colOff>
      <xdr:row>40</xdr:row>
      <xdr:rowOff>159995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9743" y="11092543"/>
          <a:ext cx="6400800" cy="4865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broju projekata razvrstanih po </a:t>
          </a:r>
          <a:r>
            <a:rPr lang="en-US" sz="1100" b="1"/>
            <a:t>klasama (A-E</a:t>
          </a:r>
          <a:r>
            <a:rPr lang="bs-Latn-BA" sz="1100" b="1"/>
            <a:t>) </a:t>
          </a:r>
          <a:r>
            <a:rPr lang="bs-Latn-BA" sz="1100" b="1" baseline="0"/>
            <a:t> i prema finansiranju iz budžeta JLS.</a:t>
          </a:r>
          <a:endParaRPr lang="en-US" sz="1100" b="1"/>
        </a:p>
      </xdr:txBody>
    </xdr:sp>
    <xdr:clientData/>
  </xdr:twoCellAnchor>
  <xdr:twoCellAnchor>
    <xdr:from>
      <xdr:col>7</xdr:col>
      <xdr:colOff>442484</xdr:colOff>
      <xdr:row>37</xdr:row>
      <xdr:rowOff>152399</xdr:rowOff>
    </xdr:from>
    <xdr:to>
      <xdr:col>14</xdr:col>
      <xdr:colOff>10886</xdr:colOff>
      <xdr:row>40</xdr:row>
      <xdr:rowOff>148271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723541" y="10265228"/>
          <a:ext cx="6426402" cy="48572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ukupno</a:t>
          </a:r>
          <a:r>
            <a:rPr lang="bs-Latn-BA" sz="1100" b="1" baseline="0"/>
            <a:t> predviđenim izdacima razvrstanim po </a:t>
          </a:r>
          <a:r>
            <a:rPr lang="en-US" sz="1100" b="1"/>
            <a:t>klasama (A-E)</a:t>
          </a:r>
          <a:r>
            <a:rPr lang="bs-Latn-BA" sz="1100" b="1" baseline="0"/>
            <a:t> i prema finansiranju iz budžeta JLS</a:t>
          </a:r>
          <a:endParaRPr lang="en-US" sz="1100" b="1"/>
        </a:p>
      </xdr:txBody>
    </xdr:sp>
    <xdr:clientData/>
  </xdr:twoCellAnchor>
  <xdr:twoCellAnchor>
    <xdr:from>
      <xdr:col>1</xdr:col>
      <xdr:colOff>0</xdr:colOff>
      <xdr:row>63</xdr:row>
      <xdr:rowOff>21771</xdr:rowOff>
    </xdr:from>
    <xdr:to>
      <xdr:col>7</xdr:col>
      <xdr:colOff>289559</xdr:colOff>
      <xdr:row>66</xdr:row>
      <xdr:rowOff>25329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19743" y="14216742"/>
          <a:ext cx="6450873" cy="49341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projekata planiranih iz eksternih izvora,  po godinama i klasama (A-E). </a:t>
          </a:r>
        </a:p>
      </xdr:txBody>
    </xdr:sp>
    <xdr:clientData/>
  </xdr:twoCellAnchor>
  <xdr:twoCellAnchor>
    <xdr:from>
      <xdr:col>7</xdr:col>
      <xdr:colOff>502919</xdr:colOff>
      <xdr:row>63</xdr:row>
      <xdr:rowOff>0</xdr:rowOff>
    </xdr:from>
    <xdr:to>
      <xdr:col>14</xdr:col>
      <xdr:colOff>4354</xdr:colOff>
      <xdr:row>66</xdr:row>
      <xdr:rowOff>10884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783976" y="14194971"/>
          <a:ext cx="6359435" cy="50074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sufinansiranja "eksternih" projekata od strane JLS,  po godinama i klasama (A-E).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11"/>
  <sheetViews>
    <sheetView showGridLines="0" topLeftCell="A7" zoomScale="130" zoomScaleNormal="130" zoomScalePageLayoutView="130" workbookViewId="0">
      <selection activeCell="A4" sqref="A4"/>
    </sheetView>
  </sheetViews>
  <sheetFormatPr defaultColWidth="8.85546875" defaultRowHeight="15" x14ac:dyDescent="0.25"/>
  <cols>
    <col min="1" max="1" width="96.28515625" customWidth="1"/>
  </cols>
  <sheetData>
    <row r="2" spans="1:1" ht="17.45" customHeight="1" x14ac:dyDescent="0.25">
      <c r="A2" s="36" t="s">
        <v>39</v>
      </c>
    </row>
    <row r="3" spans="1:1" x14ac:dyDescent="0.25">
      <c r="A3" s="37" t="s">
        <v>40</v>
      </c>
    </row>
    <row r="4" spans="1:1" ht="88.35" customHeight="1" x14ac:dyDescent="0.25">
      <c r="A4" s="38" t="s">
        <v>77</v>
      </c>
    </row>
    <row r="5" spans="1:1" ht="62.45" customHeight="1" x14ac:dyDescent="0.25">
      <c r="A5" s="39" t="s">
        <v>41</v>
      </c>
    </row>
    <row r="6" spans="1:1" ht="28.35" customHeight="1" x14ac:dyDescent="0.25">
      <c r="A6" s="51" t="s">
        <v>38</v>
      </c>
    </row>
    <row r="7" spans="1:1" x14ac:dyDescent="0.25">
      <c r="A7" s="50" t="s">
        <v>67</v>
      </c>
    </row>
    <row r="8" spans="1:1" ht="59.45" customHeight="1" x14ac:dyDescent="0.25">
      <c r="A8" s="39" t="s">
        <v>56</v>
      </c>
    </row>
    <row r="9" spans="1:1" ht="66.75" customHeight="1" x14ac:dyDescent="0.25">
      <c r="A9" s="40" t="s">
        <v>57</v>
      </c>
    </row>
    <row r="10" spans="1:1" x14ac:dyDescent="0.25">
      <c r="A10" s="50" t="s">
        <v>66</v>
      </c>
    </row>
    <row r="11" spans="1:1" ht="31.5" x14ac:dyDescent="0.25">
      <c r="A11" s="40" t="s">
        <v>65</v>
      </c>
    </row>
  </sheetData>
  <sheetProtection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BB175"/>
  <sheetViews>
    <sheetView topLeftCell="D52" zoomScalePageLayoutView="110" workbookViewId="0">
      <selection activeCell="D1" sqref="D1:Z1"/>
    </sheetView>
  </sheetViews>
  <sheetFormatPr defaultColWidth="9.140625" defaultRowHeight="12" outlineLevelCol="1" x14ac:dyDescent="0.2"/>
  <cols>
    <col min="1" max="1" width="8.42578125" style="4" customWidth="1"/>
    <col min="2" max="2" width="19" style="1" customWidth="1"/>
    <col min="3" max="3" width="20.7109375" style="3" customWidth="1"/>
    <col min="4" max="4" width="10.85546875" style="3" customWidth="1"/>
    <col min="5" max="5" width="13.140625" style="1" customWidth="1"/>
    <col min="6" max="6" width="10.42578125" style="2" customWidth="1"/>
    <col min="7" max="8" width="10.42578125" style="1" customWidth="1"/>
    <col min="9" max="9" width="10.42578125" style="2" customWidth="1"/>
    <col min="10" max="17" width="10.42578125" style="1" customWidth="1" outlineLevel="1"/>
    <col min="18" max="18" width="11.7109375" style="1" customWidth="1"/>
    <col min="19" max="20" width="10.42578125" style="1" customWidth="1"/>
    <col min="21" max="21" width="13" style="1" customWidth="1"/>
    <col min="22" max="22" width="14.85546875" style="1" customWidth="1"/>
    <col min="23" max="23" width="14.28515625" style="1" customWidth="1"/>
    <col min="24" max="24" width="14.7109375" style="1" customWidth="1"/>
    <col min="25" max="25" width="9.7109375" style="1" customWidth="1"/>
    <col min="26" max="26" width="6.7109375" style="1" customWidth="1"/>
    <col min="27" max="16384" width="9.140625" style="1"/>
  </cols>
  <sheetData>
    <row r="1" spans="1:54" ht="35.1" customHeight="1" x14ac:dyDescent="0.2">
      <c r="A1" s="34" t="s">
        <v>80</v>
      </c>
      <c r="B1" s="34"/>
      <c r="C1" s="34"/>
      <c r="D1" s="112" t="s">
        <v>281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54" ht="21.75" customHeight="1" x14ac:dyDescent="0.2">
      <c r="A2" s="106" t="s">
        <v>46</v>
      </c>
      <c r="B2" s="107" t="s">
        <v>44</v>
      </c>
      <c r="C2" s="108" t="s">
        <v>45</v>
      </c>
      <c r="D2" s="109" t="s">
        <v>7</v>
      </c>
      <c r="E2" s="102" t="s">
        <v>8</v>
      </c>
      <c r="F2" s="110" t="s">
        <v>35</v>
      </c>
      <c r="G2" s="110"/>
      <c r="H2" s="110"/>
      <c r="I2" s="110"/>
      <c r="J2" s="103" t="s">
        <v>0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0" t="s">
        <v>9</v>
      </c>
      <c r="W2" s="100" t="s">
        <v>78</v>
      </c>
      <c r="X2" s="100" t="s">
        <v>79</v>
      </c>
      <c r="Y2" s="101" t="s">
        <v>47</v>
      </c>
      <c r="Z2" s="101" t="s">
        <v>10</v>
      </c>
    </row>
    <row r="3" spans="1:54" ht="19.350000000000001" customHeight="1" x14ac:dyDescent="0.2">
      <c r="A3" s="106"/>
      <c r="B3" s="107"/>
      <c r="C3" s="108"/>
      <c r="D3" s="109"/>
      <c r="E3" s="102"/>
      <c r="F3" s="111" t="s">
        <v>18</v>
      </c>
      <c r="G3" s="111"/>
      <c r="H3" s="111"/>
      <c r="I3" s="111"/>
      <c r="J3" s="102" t="s">
        <v>43</v>
      </c>
      <c r="K3" s="102"/>
      <c r="L3" s="102"/>
      <c r="M3" s="102"/>
      <c r="N3" s="102"/>
      <c r="O3" s="102"/>
      <c r="P3" s="102"/>
      <c r="Q3" s="102"/>
      <c r="R3" s="102" t="s">
        <v>29</v>
      </c>
      <c r="S3" s="102"/>
      <c r="T3" s="102"/>
      <c r="U3" s="102"/>
      <c r="V3" s="100"/>
      <c r="W3" s="100"/>
      <c r="X3" s="100"/>
      <c r="Y3" s="101"/>
      <c r="Z3" s="101"/>
    </row>
    <row r="4" spans="1:54" ht="17.45" customHeight="1" x14ac:dyDescent="0.2">
      <c r="A4" s="106"/>
      <c r="B4" s="107"/>
      <c r="C4" s="108"/>
      <c r="D4" s="109"/>
      <c r="E4" s="102"/>
      <c r="F4" s="105" t="s">
        <v>1</v>
      </c>
      <c r="G4" s="105" t="s">
        <v>2</v>
      </c>
      <c r="H4" s="105" t="s">
        <v>3</v>
      </c>
      <c r="I4" s="105" t="s">
        <v>4</v>
      </c>
      <c r="J4" s="99" t="s">
        <v>5</v>
      </c>
      <c r="K4" s="99" t="s">
        <v>23</v>
      </c>
      <c r="L4" s="99" t="s">
        <v>24</v>
      </c>
      <c r="M4" s="99" t="s">
        <v>25</v>
      </c>
      <c r="N4" s="99" t="s">
        <v>26</v>
      </c>
      <c r="O4" s="99" t="s">
        <v>27</v>
      </c>
      <c r="P4" s="99" t="s">
        <v>28</v>
      </c>
      <c r="Q4" s="99" t="s">
        <v>6</v>
      </c>
      <c r="R4" s="113" t="s">
        <v>1</v>
      </c>
      <c r="S4" s="113" t="s">
        <v>2</v>
      </c>
      <c r="T4" s="113" t="s">
        <v>3</v>
      </c>
      <c r="U4" s="113" t="s">
        <v>4</v>
      </c>
      <c r="V4" s="100"/>
      <c r="W4" s="100"/>
      <c r="X4" s="100"/>
      <c r="Y4" s="101"/>
      <c r="Z4" s="101"/>
    </row>
    <row r="5" spans="1:54" ht="31.5" customHeight="1" x14ac:dyDescent="0.2">
      <c r="A5" s="106"/>
      <c r="B5" s="107"/>
      <c r="C5" s="108"/>
      <c r="D5" s="109"/>
      <c r="E5" s="102"/>
      <c r="F5" s="105"/>
      <c r="G5" s="105"/>
      <c r="H5" s="105"/>
      <c r="I5" s="105"/>
      <c r="J5" s="99"/>
      <c r="K5" s="99"/>
      <c r="L5" s="99"/>
      <c r="M5" s="99"/>
      <c r="N5" s="99"/>
      <c r="O5" s="99"/>
      <c r="P5" s="99"/>
      <c r="Q5" s="99"/>
      <c r="R5" s="113"/>
      <c r="S5" s="113"/>
      <c r="T5" s="113"/>
      <c r="U5" s="113"/>
      <c r="V5" s="100"/>
      <c r="W5" s="100"/>
      <c r="X5" s="100"/>
      <c r="Y5" s="101"/>
      <c r="Z5" s="101"/>
    </row>
    <row r="6" spans="1:54" s="25" customFormat="1" ht="16.350000000000001" customHeight="1" x14ac:dyDescent="0.2">
      <c r="A6" s="26">
        <v>1</v>
      </c>
      <c r="B6" s="26">
        <v>2</v>
      </c>
      <c r="C6" s="26">
        <v>3</v>
      </c>
      <c r="D6" s="26">
        <v>4</v>
      </c>
      <c r="E6" s="26" t="s">
        <v>30</v>
      </c>
      <c r="F6" s="26">
        <v>6</v>
      </c>
      <c r="G6" s="26">
        <v>7</v>
      </c>
      <c r="H6" s="26">
        <v>8</v>
      </c>
      <c r="I6" s="26" t="s">
        <v>31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 t="s">
        <v>42</v>
      </c>
      <c r="S6" s="26">
        <v>19</v>
      </c>
      <c r="T6" s="26">
        <v>20</v>
      </c>
      <c r="U6" s="26" t="s">
        <v>32</v>
      </c>
      <c r="V6" s="26">
        <v>22</v>
      </c>
      <c r="W6" s="26">
        <v>23</v>
      </c>
      <c r="X6" s="26">
        <v>24</v>
      </c>
      <c r="Y6" s="26">
        <v>25</v>
      </c>
      <c r="Z6" s="26">
        <v>26</v>
      </c>
    </row>
    <row r="7" spans="1:54" ht="65.25" customHeight="1" x14ac:dyDescent="0.2">
      <c r="A7" s="52" t="s">
        <v>81</v>
      </c>
      <c r="B7" s="71" t="s">
        <v>144</v>
      </c>
      <c r="C7" s="81" t="s">
        <v>207</v>
      </c>
      <c r="D7" s="53">
        <v>3000</v>
      </c>
      <c r="E7" s="30">
        <f>SUM(I7+U7)</f>
        <v>3000</v>
      </c>
      <c r="F7" s="53">
        <v>3000</v>
      </c>
      <c r="G7" s="53">
        <v>0</v>
      </c>
      <c r="H7" s="53">
        <v>0</v>
      </c>
      <c r="I7" s="24">
        <f t="shared" ref="I7:I59" si="0">SUM(F7:H7)</f>
        <v>3000</v>
      </c>
      <c r="J7" s="53"/>
      <c r="K7" s="53"/>
      <c r="L7" s="53"/>
      <c r="M7" s="53"/>
      <c r="N7" s="53"/>
      <c r="O7" s="53"/>
      <c r="P7" s="53"/>
      <c r="Q7" s="53"/>
      <c r="R7" s="24">
        <f t="shared" ref="R7:R58" si="1">SUM(J7:Q7)</f>
        <v>0</v>
      </c>
      <c r="S7" s="53"/>
      <c r="T7" s="53"/>
      <c r="U7" s="24">
        <f t="shared" ref="U7:U58" si="2">SUM(R7:T7)</f>
        <v>0</v>
      </c>
      <c r="V7" s="69" t="s">
        <v>82</v>
      </c>
      <c r="W7" s="78">
        <v>613991</v>
      </c>
      <c r="X7" s="69" t="s">
        <v>83</v>
      </c>
      <c r="Y7" s="72">
        <v>2020</v>
      </c>
      <c r="Z7" s="54" t="s">
        <v>11</v>
      </c>
    </row>
    <row r="8" spans="1:54" ht="65.25" customHeight="1" x14ac:dyDescent="0.2">
      <c r="A8" s="73" t="s">
        <v>81</v>
      </c>
      <c r="B8" s="74" t="s">
        <v>250</v>
      </c>
      <c r="C8" s="82" t="s">
        <v>208</v>
      </c>
      <c r="D8" s="53">
        <v>5000</v>
      </c>
      <c r="E8" s="30">
        <f t="shared" ref="E8:E58" si="3">SUM(I8+U8)</f>
        <v>5000</v>
      </c>
      <c r="F8" s="53">
        <v>5000</v>
      </c>
      <c r="G8" s="53"/>
      <c r="H8" s="53"/>
      <c r="I8" s="24">
        <f t="shared" si="0"/>
        <v>5000</v>
      </c>
      <c r="J8" s="53"/>
      <c r="K8" s="53"/>
      <c r="L8" s="53"/>
      <c r="M8" s="53"/>
      <c r="N8" s="53"/>
      <c r="O8" s="53"/>
      <c r="P8" s="53"/>
      <c r="Q8" s="53"/>
      <c r="R8" s="24">
        <f t="shared" si="1"/>
        <v>0</v>
      </c>
      <c r="S8" s="53"/>
      <c r="T8" s="53"/>
      <c r="U8" s="24">
        <f t="shared" si="2"/>
        <v>0</v>
      </c>
      <c r="V8" s="70" t="s">
        <v>86</v>
      </c>
      <c r="W8" s="78">
        <v>613991</v>
      </c>
      <c r="X8" s="69" t="s">
        <v>83</v>
      </c>
      <c r="Y8" s="72">
        <v>2020</v>
      </c>
      <c r="Z8" s="54" t="s">
        <v>11</v>
      </c>
    </row>
    <row r="9" spans="1:54" ht="60" customHeight="1" x14ac:dyDescent="0.2">
      <c r="A9" s="73" t="s">
        <v>81</v>
      </c>
      <c r="B9" s="88" t="s">
        <v>145</v>
      </c>
      <c r="C9" s="82" t="s">
        <v>209</v>
      </c>
      <c r="D9" s="53">
        <v>500000</v>
      </c>
      <c r="E9" s="30">
        <f t="shared" si="3"/>
        <v>310000</v>
      </c>
      <c r="F9" s="53">
        <v>10000</v>
      </c>
      <c r="G9" s="53">
        <v>50000</v>
      </c>
      <c r="H9" s="53">
        <v>50000</v>
      </c>
      <c r="I9" s="24">
        <f t="shared" si="0"/>
        <v>110000</v>
      </c>
      <c r="J9" s="53"/>
      <c r="K9" s="53">
        <v>50000</v>
      </c>
      <c r="L9" s="53"/>
      <c r="M9" s="53"/>
      <c r="N9" s="53"/>
      <c r="O9" s="53"/>
      <c r="P9" s="53"/>
      <c r="Q9" s="53"/>
      <c r="R9" s="24">
        <f t="shared" si="1"/>
        <v>50000</v>
      </c>
      <c r="S9" s="53">
        <v>50000</v>
      </c>
      <c r="T9" s="53">
        <v>100000</v>
      </c>
      <c r="U9" s="24">
        <f t="shared" si="2"/>
        <v>200000</v>
      </c>
      <c r="V9" s="70" t="s">
        <v>186</v>
      </c>
      <c r="W9" s="79" t="s">
        <v>187</v>
      </c>
      <c r="X9" s="70" t="s">
        <v>99</v>
      </c>
      <c r="Y9" s="72" t="s">
        <v>255</v>
      </c>
      <c r="Z9" s="87" t="s">
        <v>11</v>
      </c>
    </row>
    <row r="10" spans="1:54" ht="45" customHeight="1" x14ac:dyDescent="0.2">
      <c r="A10" s="73" t="s">
        <v>81</v>
      </c>
      <c r="B10" s="88" t="s">
        <v>251</v>
      </c>
      <c r="C10" s="82" t="s">
        <v>210</v>
      </c>
      <c r="D10" s="53">
        <v>25000</v>
      </c>
      <c r="E10" s="30">
        <f t="shared" si="3"/>
        <v>25000</v>
      </c>
      <c r="F10" s="53">
        <v>5000</v>
      </c>
      <c r="G10" s="53">
        <v>5000</v>
      </c>
      <c r="H10" s="53"/>
      <c r="I10" s="24">
        <f t="shared" si="0"/>
        <v>10000</v>
      </c>
      <c r="J10" s="53"/>
      <c r="K10" s="53"/>
      <c r="L10" s="53"/>
      <c r="M10" s="53"/>
      <c r="N10" s="53"/>
      <c r="O10" s="53"/>
      <c r="P10" s="53">
        <v>5000</v>
      </c>
      <c r="Q10" s="53"/>
      <c r="R10" s="24">
        <f t="shared" si="1"/>
        <v>5000</v>
      </c>
      <c r="S10" s="53">
        <v>5000</v>
      </c>
      <c r="T10" s="53">
        <v>5000</v>
      </c>
      <c r="U10" s="24">
        <f t="shared" si="2"/>
        <v>15000</v>
      </c>
      <c r="V10" s="70" t="s">
        <v>100</v>
      </c>
      <c r="W10" s="79" t="s">
        <v>188</v>
      </c>
      <c r="X10" s="70" t="s">
        <v>101</v>
      </c>
      <c r="Y10" s="72" t="s">
        <v>264</v>
      </c>
      <c r="Z10" s="87" t="s">
        <v>11</v>
      </c>
    </row>
    <row r="11" spans="1:54" ht="36.950000000000003" customHeight="1" x14ac:dyDescent="0.2">
      <c r="A11" s="73" t="s">
        <v>81</v>
      </c>
      <c r="B11" s="74" t="s">
        <v>146</v>
      </c>
      <c r="C11" s="82" t="s">
        <v>211</v>
      </c>
      <c r="D11" s="53">
        <v>500000</v>
      </c>
      <c r="E11" s="30">
        <f t="shared" si="3"/>
        <v>250000</v>
      </c>
      <c r="F11" s="53">
        <v>75000</v>
      </c>
      <c r="G11" s="53"/>
      <c r="H11" s="53"/>
      <c r="I11" s="24">
        <f t="shared" si="0"/>
        <v>75000</v>
      </c>
      <c r="J11" s="53"/>
      <c r="K11" s="53"/>
      <c r="L11" s="53"/>
      <c r="M11" s="53"/>
      <c r="N11" s="53"/>
      <c r="O11" s="53"/>
      <c r="P11" s="53">
        <v>175000</v>
      </c>
      <c r="Q11" s="53"/>
      <c r="R11" s="24">
        <f t="shared" si="1"/>
        <v>175000</v>
      </c>
      <c r="S11" s="53"/>
      <c r="T11" s="53"/>
      <c r="U11" s="24">
        <f t="shared" si="2"/>
        <v>175000</v>
      </c>
      <c r="V11" s="70" t="s">
        <v>86</v>
      </c>
      <c r="W11" s="79" t="s">
        <v>189</v>
      </c>
      <c r="X11" s="70" t="s">
        <v>99</v>
      </c>
      <c r="Y11" s="72" t="s">
        <v>265</v>
      </c>
      <c r="Z11" s="54" t="s">
        <v>11</v>
      </c>
      <c r="AZ11" s="2"/>
      <c r="BA11" s="2"/>
      <c r="BB11" s="2"/>
    </row>
    <row r="12" spans="1:54" ht="47.25" customHeight="1" x14ac:dyDescent="0.2">
      <c r="A12" s="73" t="s">
        <v>81</v>
      </c>
      <c r="B12" s="89" t="s">
        <v>256</v>
      </c>
      <c r="C12" s="82" t="s">
        <v>257</v>
      </c>
      <c r="D12" s="53">
        <v>500000</v>
      </c>
      <c r="E12" s="30">
        <f t="shared" si="3"/>
        <v>500000</v>
      </c>
      <c r="F12" s="53"/>
      <c r="G12" s="53"/>
      <c r="H12" s="53"/>
      <c r="I12" s="24">
        <f t="shared" si="0"/>
        <v>0</v>
      </c>
      <c r="J12" s="53"/>
      <c r="K12" s="53"/>
      <c r="L12" s="53"/>
      <c r="M12" s="53">
        <v>100000</v>
      </c>
      <c r="N12" s="53"/>
      <c r="O12" s="53"/>
      <c r="P12" s="53"/>
      <c r="Q12" s="53"/>
      <c r="R12" s="24">
        <f t="shared" si="1"/>
        <v>100000</v>
      </c>
      <c r="S12" s="53">
        <v>200000</v>
      </c>
      <c r="T12" s="53">
        <v>200000</v>
      </c>
      <c r="U12" s="24">
        <f t="shared" si="2"/>
        <v>500000</v>
      </c>
      <c r="V12" s="70" t="s">
        <v>85</v>
      </c>
      <c r="W12" s="79" t="s">
        <v>85</v>
      </c>
      <c r="X12" s="70" t="s">
        <v>147</v>
      </c>
      <c r="Y12" s="72" t="s">
        <v>119</v>
      </c>
      <c r="Z12" s="54" t="s">
        <v>11</v>
      </c>
      <c r="AZ12" s="2"/>
      <c r="BA12" s="2"/>
      <c r="BB12" s="2"/>
    </row>
    <row r="13" spans="1:54" ht="54.95" customHeight="1" x14ac:dyDescent="0.2">
      <c r="A13" s="73" t="s">
        <v>88</v>
      </c>
      <c r="B13" s="88" t="s">
        <v>148</v>
      </c>
      <c r="C13" s="82" t="s">
        <v>212</v>
      </c>
      <c r="D13" s="53">
        <v>170000</v>
      </c>
      <c r="E13" s="30">
        <f t="shared" si="3"/>
        <v>170000</v>
      </c>
      <c r="F13" s="53"/>
      <c r="G13" s="53">
        <v>25000</v>
      </c>
      <c r="H13" s="53">
        <v>25000</v>
      </c>
      <c r="I13" s="24">
        <f t="shared" si="0"/>
        <v>50000</v>
      </c>
      <c r="J13" s="53"/>
      <c r="K13" s="53">
        <v>50000</v>
      </c>
      <c r="L13" s="53"/>
      <c r="M13" s="53"/>
      <c r="N13" s="53"/>
      <c r="O13" s="53"/>
      <c r="P13" s="53">
        <v>70000</v>
      </c>
      <c r="Q13" s="53"/>
      <c r="R13" s="24">
        <f t="shared" si="1"/>
        <v>120000</v>
      </c>
      <c r="S13" s="53"/>
      <c r="T13" s="53"/>
      <c r="U13" s="24">
        <f t="shared" si="2"/>
        <v>120000</v>
      </c>
      <c r="V13" s="70" t="s">
        <v>102</v>
      </c>
      <c r="W13" s="79" t="s">
        <v>190</v>
      </c>
      <c r="X13" s="70" t="s">
        <v>103</v>
      </c>
      <c r="Y13" s="72" t="s">
        <v>266</v>
      </c>
      <c r="Z13" s="87" t="s">
        <v>11</v>
      </c>
    </row>
    <row r="14" spans="1:54" ht="39" customHeight="1" x14ac:dyDescent="0.2">
      <c r="A14" s="73" t="s">
        <v>89</v>
      </c>
      <c r="B14" s="88" t="s">
        <v>149</v>
      </c>
      <c r="C14" s="82" t="s">
        <v>213</v>
      </c>
      <c r="D14" s="53">
        <v>8000</v>
      </c>
      <c r="E14" s="30">
        <f t="shared" si="3"/>
        <v>8000</v>
      </c>
      <c r="F14" s="53">
        <v>4000</v>
      </c>
      <c r="G14" s="53">
        <v>4000</v>
      </c>
      <c r="H14" s="53"/>
      <c r="I14" s="24">
        <f t="shared" si="0"/>
        <v>8000</v>
      </c>
      <c r="J14" s="53"/>
      <c r="K14" s="53"/>
      <c r="L14" s="53"/>
      <c r="M14" s="53"/>
      <c r="N14" s="53"/>
      <c r="O14" s="53"/>
      <c r="P14" s="53"/>
      <c r="Q14" s="53"/>
      <c r="R14" s="24">
        <f t="shared" si="1"/>
        <v>0</v>
      </c>
      <c r="S14" s="53"/>
      <c r="T14" s="53"/>
      <c r="U14" s="24">
        <f t="shared" si="2"/>
        <v>0</v>
      </c>
      <c r="V14" s="70" t="s">
        <v>86</v>
      </c>
      <c r="W14" s="79">
        <v>821521</v>
      </c>
      <c r="X14" s="70" t="s">
        <v>103</v>
      </c>
      <c r="Y14" s="72" t="s">
        <v>267</v>
      </c>
      <c r="Z14" s="87" t="s">
        <v>11</v>
      </c>
    </row>
    <row r="15" spans="1:54" ht="39" customHeight="1" x14ac:dyDescent="0.2">
      <c r="A15" s="73" t="s">
        <v>89</v>
      </c>
      <c r="B15" s="88" t="s">
        <v>150</v>
      </c>
      <c r="C15" s="83" t="s">
        <v>214</v>
      </c>
      <c r="D15" s="53">
        <v>510000</v>
      </c>
      <c r="E15" s="30">
        <f t="shared" si="3"/>
        <v>475000</v>
      </c>
      <c r="F15" s="53">
        <v>50000</v>
      </c>
      <c r="G15" s="53">
        <v>50000</v>
      </c>
      <c r="H15" s="53">
        <v>75000</v>
      </c>
      <c r="I15" s="24">
        <f t="shared" si="0"/>
        <v>175000</v>
      </c>
      <c r="J15" s="53"/>
      <c r="K15" s="53"/>
      <c r="L15" s="53"/>
      <c r="M15" s="53"/>
      <c r="N15" s="53">
        <v>100000</v>
      </c>
      <c r="O15" s="53"/>
      <c r="P15" s="53"/>
      <c r="Q15" s="53"/>
      <c r="R15" s="24">
        <f t="shared" si="1"/>
        <v>100000</v>
      </c>
      <c r="S15" s="53">
        <v>100000</v>
      </c>
      <c r="T15" s="53">
        <v>100000</v>
      </c>
      <c r="U15" s="24">
        <f t="shared" si="2"/>
        <v>300000</v>
      </c>
      <c r="V15" s="70" t="s">
        <v>104</v>
      </c>
      <c r="W15" s="79" t="s">
        <v>191</v>
      </c>
      <c r="X15" s="70" t="s">
        <v>99</v>
      </c>
      <c r="Y15" s="72" t="s">
        <v>119</v>
      </c>
      <c r="Z15" s="87" t="s">
        <v>11</v>
      </c>
    </row>
    <row r="16" spans="1:54" ht="69" customHeight="1" x14ac:dyDescent="0.2">
      <c r="A16" s="73" t="s">
        <v>89</v>
      </c>
      <c r="B16" s="85" t="s">
        <v>151</v>
      </c>
      <c r="C16" s="84" t="s">
        <v>215</v>
      </c>
      <c r="D16" s="53">
        <v>86621</v>
      </c>
      <c r="E16" s="30">
        <f t="shared" si="3"/>
        <v>86621</v>
      </c>
      <c r="F16" s="53">
        <v>7324</v>
      </c>
      <c r="G16" s="53">
        <v>5000</v>
      </c>
      <c r="H16" s="53">
        <v>5000</v>
      </c>
      <c r="I16" s="24">
        <f t="shared" si="0"/>
        <v>17324</v>
      </c>
      <c r="J16" s="53"/>
      <c r="K16" s="53">
        <v>20000</v>
      </c>
      <c r="L16" s="53"/>
      <c r="M16" s="53"/>
      <c r="N16" s="53"/>
      <c r="O16" s="53"/>
      <c r="P16" s="53"/>
      <c r="Q16" s="53"/>
      <c r="R16" s="24">
        <f t="shared" si="1"/>
        <v>20000</v>
      </c>
      <c r="S16" s="53">
        <v>20000</v>
      </c>
      <c r="T16" s="53">
        <v>29297</v>
      </c>
      <c r="U16" s="24">
        <f t="shared" si="2"/>
        <v>69297</v>
      </c>
      <c r="V16" s="76" t="s">
        <v>105</v>
      </c>
      <c r="W16" s="86" t="s">
        <v>192</v>
      </c>
      <c r="X16" s="76" t="s">
        <v>103</v>
      </c>
      <c r="Y16" s="72" t="s">
        <v>268</v>
      </c>
      <c r="Z16" s="87" t="s">
        <v>11</v>
      </c>
    </row>
    <row r="17" spans="1:54" ht="39" customHeight="1" x14ac:dyDescent="0.2">
      <c r="A17" s="73" t="s">
        <v>89</v>
      </c>
      <c r="B17" s="85" t="s">
        <v>152</v>
      </c>
      <c r="C17" s="84" t="s">
        <v>216</v>
      </c>
      <c r="D17" s="53">
        <v>10000</v>
      </c>
      <c r="E17" s="30">
        <f t="shared" si="3"/>
        <v>10000</v>
      </c>
      <c r="F17" s="53">
        <v>5000</v>
      </c>
      <c r="G17" s="53">
        <v>2500</v>
      </c>
      <c r="H17" s="53">
        <v>2500</v>
      </c>
      <c r="I17" s="24">
        <f t="shared" si="0"/>
        <v>10000</v>
      </c>
      <c r="J17" s="53"/>
      <c r="K17" s="53"/>
      <c r="L17" s="53"/>
      <c r="M17" s="53"/>
      <c r="N17" s="53"/>
      <c r="O17" s="53"/>
      <c r="P17" s="53"/>
      <c r="Q17" s="53"/>
      <c r="R17" s="24">
        <f t="shared" si="1"/>
        <v>0</v>
      </c>
      <c r="S17" s="53"/>
      <c r="T17" s="53"/>
      <c r="U17" s="24">
        <f t="shared" si="2"/>
        <v>0</v>
      </c>
      <c r="V17" s="70" t="s">
        <v>106</v>
      </c>
      <c r="W17" s="79">
        <v>613910</v>
      </c>
      <c r="X17" s="76" t="s">
        <v>103</v>
      </c>
      <c r="Y17" s="72" t="s">
        <v>255</v>
      </c>
      <c r="Z17" s="87" t="s">
        <v>11</v>
      </c>
    </row>
    <row r="18" spans="1:54" ht="63.95" customHeight="1" x14ac:dyDescent="0.2">
      <c r="A18" s="73" t="s">
        <v>87</v>
      </c>
      <c r="B18" s="75" t="s">
        <v>153</v>
      </c>
      <c r="C18" s="84" t="s">
        <v>217</v>
      </c>
      <c r="D18" s="53">
        <v>34000</v>
      </c>
      <c r="E18" s="30">
        <f t="shared" si="3"/>
        <v>34000</v>
      </c>
      <c r="F18" s="53">
        <v>7000</v>
      </c>
      <c r="G18" s="53">
        <v>10000</v>
      </c>
      <c r="H18" s="53"/>
      <c r="I18" s="24">
        <f t="shared" si="0"/>
        <v>17000</v>
      </c>
      <c r="J18" s="53"/>
      <c r="K18" s="53">
        <v>10000</v>
      </c>
      <c r="L18" s="53"/>
      <c r="M18" s="53"/>
      <c r="N18" s="53"/>
      <c r="O18" s="53"/>
      <c r="P18" s="53"/>
      <c r="Q18" s="53"/>
      <c r="R18" s="24">
        <f t="shared" si="1"/>
        <v>10000</v>
      </c>
      <c r="S18" s="53">
        <v>7000</v>
      </c>
      <c r="T18" s="53"/>
      <c r="U18" s="24">
        <f t="shared" si="2"/>
        <v>17000</v>
      </c>
      <c r="V18" s="70" t="s">
        <v>107</v>
      </c>
      <c r="W18" s="79" t="s">
        <v>193</v>
      </c>
      <c r="X18" s="70" t="s">
        <v>103</v>
      </c>
      <c r="Y18" s="72" t="s">
        <v>269</v>
      </c>
      <c r="Z18" s="54" t="s">
        <v>75</v>
      </c>
      <c r="AZ18" s="2"/>
      <c r="BA18" s="2"/>
      <c r="BB18" s="2"/>
    </row>
    <row r="19" spans="1:54" ht="60" customHeight="1" x14ac:dyDescent="0.2">
      <c r="A19" s="73" t="s">
        <v>87</v>
      </c>
      <c r="B19" s="75" t="s">
        <v>154</v>
      </c>
      <c r="C19" s="82" t="s">
        <v>218</v>
      </c>
      <c r="D19" s="53">
        <v>24000</v>
      </c>
      <c r="E19" s="30">
        <f t="shared" si="3"/>
        <v>24000</v>
      </c>
      <c r="F19" s="53"/>
      <c r="G19" s="53">
        <v>6000</v>
      </c>
      <c r="H19" s="53">
        <v>6000</v>
      </c>
      <c r="I19" s="24">
        <f t="shared" si="0"/>
        <v>12000</v>
      </c>
      <c r="J19" s="53"/>
      <c r="K19" s="53"/>
      <c r="L19" s="53"/>
      <c r="M19" s="53"/>
      <c r="N19" s="53"/>
      <c r="O19" s="53"/>
      <c r="P19" s="53"/>
      <c r="Q19" s="53"/>
      <c r="R19" s="24">
        <f t="shared" si="1"/>
        <v>0</v>
      </c>
      <c r="S19" s="53">
        <v>6000</v>
      </c>
      <c r="T19" s="53">
        <v>6000</v>
      </c>
      <c r="U19" s="24">
        <f t="shared" si="2"/>
        <v>12000</v>
      </c>
      <c r="V19" s="76" t="s">
        <v>109</v>
      </c>
      <c r="W19" s="80" t="s">
        <v>193</v>
      </c>
      <c r="X19" s="76" t="s">
        <v>101</v>
      </c>
      <c r="Y19" s="72" t="s">
        <v>270</v>
      </c>
      <c r="Z19" s="54" t="s">
        <v>75</v>
      </c>
      <c r="AZ19" s="2"/>
      <c r="BA19" s="2"/>
      <c r="BB19" s="2"/>
    </row>
    <row r="20" spans="1:54" ht="51" customHeight="1" x14ac:dyDescent="0.2">
      <c r="A20" s="73" t="s">
        <v>87</v>
      </c>
      <c r="B20" s="74" t="s">
        <v>155</v>
      </c>
      <c r="C20" s="82" t="s">
        <v>219</v>
      </c>
      <c r="D20" s="53">
        <v>33516.120000000003</v>
      </c>
      <c r="E20" s="30">
        <f t="shared" si="3"/>
        <v>33515</v>
      </c>
      <c r="F20" s="53"/>
      <c r="G20" s="53">
        <v>3350</v>
      </c>
      <c r="H20" s="53">
        <v>3353</v>
      </c>
      <c r="I20" s="24">
        <f t="shared" si="0"/>
        <v>6703</v>
      </c>
      <c r="J20" s="53"/>
      <c r="K20" s="53"/>
      <c r="L20" s="53"/>
      <c r="M20" s="53"/>
      <c r="N20" s="53"/>
      <c r="O20" s="53"/>
      <c r="P20" s="53"/>
      <c r="Q20" s="53"/>
      <c r="R20" s="24">
        <f t="shared" si="1"/>
        <v>0</v>
      </c>
      <c r="S20" s="53">
        <v>13406</v>
      </c>
      <c r="T20" s="53">
        <v>13406</v>
      </c>
      <c r="U20" s="24">
        <f t="shared" si="2"/>
        <v>26812</v>
      </c>
      <c r="V20" s="76" t="s">
        <v>109</v>
      </c>
      <c r="W20" s="79" t="s">
        <v>193</v>
      </c>
      <c r="X20" s="70" t="s">
        <v>101</v>
      </c>
      <c r="Y20" s="72" t="s">
        <v>271</v>
      </c>
      <c r="Z20" s="54" t="s">
        <v>75</v>
      </c>
      <c r="AZ20" s="2"/>
      <c r="BA20" s="2"/>
      <c r="BB20" s="2"/>
    </row>
    <row r="21" spans="1:54" ht="41.1" customHeight="1" x14ac:dyDescent="0.2">
      <c r="A21" s="73" t="s">
        <v>87</v>
      </c>
      <c r="B21" s="88" t="s">
        <v>156</v>
      </c>
      <c r="C21" s="84" t="s">
        <v>220</v>
      </c>
      <c r="D21" s="53">
        <v>50000</v>
      </c>
      <c r="E21" s="30">
        <f t="shared" si="3"/>
        <v>50000</v>
      </c>
      <c r="F21" s="53">
        <v>10000</v>
      </c>
      <c r="G21" s="53">
        <v>10000</v>
      </c>
      <c r="H21" s="53">
        <v>5000</v>
      </c>
      <c r="I21" s="24">
        <f t="shared" si="0"/>
        <v>25000</v>
      </c>
      <c r="J21" s="53"/>
      <c r="K21" s="53">
        <v>10000</v>
      </c>
      <c r="L21" s="53"/>
      <c r="M21" s="53"/>
      <c r="N21" s="53"/>
      <c r="O21" s="53"/>
      <c r="P21" s="53"/>
      <c r="Q21" s="53"/>
      <c r="R21" s="53">
        <f t="shared" si="1"/>
        <v>10000</v>
      </c>
      <c r="S21" s="53">
        <v>10000</v>
      </c>
      <c r="T21" s="53">
        <v>5000</v>
      </c>
      <c r="U21" s="53">
        <f t="shared" si="2"/>
        <v>25000</v>
      </c>
      <c r="V21" s="76" t="s">
        <v>110</v>
      </c>
      <c r="W21" s="79" t="s">
        <v>193</v>
      </c>
      <c r="X21" s="76" t="s">
        <v>101</v>
      </c>
      <c r="Y21" s="72" t="s">
        <v>108</v>
      </c>
      <c r="Z21" s="87" t="s">
        <v>75</v>
      </c>
    </row>
    <row r="22" spans="1:54" ht="50.1" customHeight="1" x14ac:dyDescent="0.2">
      <c r="A22" s="73" t="s">
        <v>87</v>
      </c>
      <c r="B22" s="74" t="s">
        <v>157</v>
      </c>
      <c r="C22" s="82" t="s">
        <v>221</v>
      </c>
      <c r="D22" s="53">
        <v>2000</v>
      </c>
      <c r="E22" s="30">
        <f t="shared" si="3"/>
        <v>2000</v>
      </c>
      <c r="F22" s="53">
        <v>1000</v>
      </c>
      <c r="G22" s="53">
        <v>1000</v>
      </c>
      <c r="H22" s="53"/>
      <c r="I22" s="24">
        <f t="shared" si="0"/>
        <v>2000</v>
      </c>
      <c r="J22" s="53"/>
      <c r="K22" s="53"/>
      <c r="L22" s="53"/>
      <c r="M22" s="53"/>
      <c r="N22" s="53"/>
      <c r="O22" s="53"/>
      <c r="P22" s="53"/>
      <c r="Q22" s="53"/>
      <c r="R22" s="24">
        <f t="shared" si="1"/>
        <v>0</v>
      </c>
      <c r="S22" s="53"/>
      <c r="T22" s="53"/>
      <c r="U22" s="24">
        <f t="shared" si="2"/>
        <v>0</v>
      </c>
      <c r="V22" s="76" t="s">
        <v>86</v>
      </c>
      <c r="W22" s="79">
        <v>614100</v>
      </c>
      <c r="X22" s="76" t="s">
        <v>101</v>
      </c>
      <c r="Y22" s="72" t="s">
        <v>272</v>
      </c>
      <c r="Z22" s="54" t="s">
        <v>75</v>
      </c>
      <c r="AZ22" s="2"/>
      <c r="BA22" s="2"/>
      <c r="BB22" s="2"/>
    </row>
    <row r="23" spans="1:54" ht="60.95" customHeight="1" x14ac:dyDescent="0.2">
      <c r="A23" s="73" t="s">
        <v>90</v>
      </c>
      <c r="B23" s="74" t="s">
        <v>158</v>
      </c>
      <c r="C23" s="83" t="s">
        <v>222</v>
      </c>
      <c r="D23" s="53">
        <v>5000</v>
      </c>
      <c r="E23" s="30">
        <f t="shared" si="3"/>
        <v>5000</v>
      </c>
      <c r="F23" s="53">
        <v>500</v>
      </c>
      <c r="G23" s="53"/>
      <c r="H23" s="53"/>
      <c r="I23" s="24">
        <f t="shared" si="0"/>
        <v>500</v>
      </c>
      <c r="J23" s="53"/>
      <c r="K23" s="53"/>
      <c r="L23" s="53"/>
      <c r="M23" s="53"/>
      <c r="N23" s="53"/>
      <c r="O23" s="53"/>
      <c r="P23" s="53">
        <v>4500</v>
      </c>
      <c r="Q23" s="53"/>
      <c r="R23" s="24">
        <f t="shared" si="1"/>
        <v>4500</v>
      </c>
      <c r="S23" s="53"/>
      <c r="T23" s="53"/>
      <c r="U23" s="24">
        <f t="shared" si="2"/>
        <v>4500</v>
      </c>
      <c r="V23" s="70" t="s">
        <v>113</v>
      </c>
      <c r="W23" s="79" t="s">
        <v>194</v>
      </c>
      <c r="X23" s="70" t="s">
        <v>101</v>
      </c>
      <c r="Y23" s="72" t="s">
        <v>263</v>
      </c>
      <c r="Z23" s="54" t="s">
        <v>75</v>
      </c>
      <c r="AZ23" s="2"/>
      <c r="BA23" s="2"/>
      <c r="BB23" s="2"/>
    </row>
    <row r="24" spans="1:54" ht="42.75" customHeight="1" x14ac:dyDescent="0.2">
      <c r="A24" s="73" t="s">
        <v>90</v>
      </c>
      <c r="B24" s="74" t="s">
        <v>159</v>
      </c>
      <c r="C24" s="82" t="s">
        <v>223</v>
      </c>
      <c r="D24" s="53">
        <v>120000</v>
      </c>
      <c r="E24" s="30">
        <f t="shared" si="3"/>
        <v>120000</v>
      </c>
      <c r="F24" s="53"/>
      <c r="G24" s="53"/>
      <c r="H24" s="53"/>
      <c r="I24" s="24">
        <f t="shared" si="0"/>
        <v>0</v>
      </c>
      <c r="J24" s="53"/>
      <c r="K24" s="53"/>
      <c r="L24" s="53"/>
      <c r="M24" s="53"/>
      <c r="N24" s="53"/>
      <c r="O24" s="53"/>
      <c r="P24" s="53">
        <v>120000</v>
      </c>
      <c r="Q24" s="53"/>
      <c r="R24" s="24">
        <f t="shared" si="1"/>
        <v>120000</v>
      </c>
      <c r="S24" s="53"/>
      <c r="T24" s="53"/>
      <c r="U24" s="24">
        <f t="shared" si="2"/>
        <v>120000</v>
      </c>
      <c r="V24" s="76" t="s">
        <v>111</v>
      </c>
      <c r="W24" s="79" t="s">
        <v>185</v>
      </c>
      <c r="X24" s="77" t="s">
        <v>184</v>
      </c>
      <c r="Y24" s="72" t="s">
        <v>119</v>
      </c>
      <c r="Z24" s="54" t="s">
        <v>75</v>
      </c>
      <c r="AZ24" s="2"/>
      <c r="BA24" s="2"/>
      <c r="BB24" s="2"/>
    </row>
    <row r="25" spans="1:54" ht="51.95" customHeight="1" x14ac:dyDescent="0.2">
      <c r="A25" s="73" t="s">
        <v>90</v>
      </c>
      <c r="B25" s="74" t="s">
        <v>160</v>
      </c>
      <c r="C25" s="83" t="s">
        <v>224</v>
      </c>
      <c r="D25" s="53">
        <v>5000</v>
      </c>
      <c r="E25" s="30">
        <f t="shared" si="3"/>
        <v>5000</v>
      </c>
      <c r="F25" s="53"/>
      <c r="G25" s="53">
        <v>500</v>
      </c>
      <c r="H25" s="53"/>
      <c r="I25" s="24">
        <f t="shared" si="0"/>
        <v>500</v>
      </c>
      <c r="J25" s="53"/>
      <c r="K25" s="53"/>
      <c r="L25" s="53"/>
      <c r="M25" s="53"/>
      <c r="N25" s="53"/>
      <c r="O25" s="53"/>
      <c r="P25" s="53"/>
      <c r="Q25" s="53"/>
      <c r="R25" s="24">
        <f t="shared" si="1"/>
        <v>0</v>
      </c>
      <c r="S25" s="53">
        <v>4500</v>
      </c>
      <c r="T25" s="53"/>
      <c r="U25" s="24">
        <f t="shared" si="2"/>
        <v>4500</v>
      </c>
      <c r="V25" s="76" t="s">
        <v>112</v>
      </c>
      <c r="W25" s="79" t="s">
        <v>194</v>
      </c>
      <c r="X25" s="70" t="s">
        <v>101</v>
      </c>
      <c r="Y25" s="72" t="s">
        <v>273</v>
      </c>
      <c r="Z25" s="54" t="s">
        <v>75</v>
      </c>
      <c r="AZ25" s="2"/>
      <c r="BA25" s="2"/>
      <c r="BB25" s="2"/>
    </row>
    <row r="26" spans="1:54" ht="71.099999999999994" customHeight="1" x14ac:dyDescent="0.2">
      <c r="A26" s="73" t="s">
        <v>90</v>
      </c>
      <c r="B26" s="88" t="s">
        <v>161</v>
      </c>
      <c r="C26" s="82" t="s">
        <v>225</v>
      </c>
      <c r="D26" s="53">
        <v>75000</v>
      </c>
      <c r="E26" s="30">
        <f t="shared" si="3"/>
        <v>75000</v>
      </c>
      <c r="F26" s="53">
        <v>25000</v>
      </c>
      <c r="G26" s="53">
        <v>25000</v>
      </c>
      <c r="H26" s="53">
        <v>25000</v>
      </c>
      <c r="I26" s="24">
        <f t="shared" si="0"/>
        <v>75000</v>
      </c>
      <c r="J26" s="53"/>
      <c r="K26" s="53"/>
      <c r="L26" s="53"/>
      <c r="M26" s="53"/>
      <c r="N26" s="53"/>
      <c r="O26" s="53"/>
      <c r="P26" s="53"/>
      <c r="Q26" s="53"/>
      <c r="R26" s="24">
        <f t="shared" si="1"/>
        <v>0</v>
      </c>
      <c r="S26" s="53"/>
      <c r="T26" s="53"/>
      <c r="U26" s="24">
        <f t="shared" si="2"/>
        <v>0</v>
      </c>
      <c r="V26" s="76" t="s">
        <v>114</v>
      </c>
      <c r="W26" s="79">
        <v>614100</v>
      </c>
      <c r="X26" s="76" t="s">
        <v>101</v>
      </c>
      <c r="Y26" s="72" t="s">
        <v>255</v>
      </c>
      <c r="Z26" s="87" t="s">
        <v>75</v>
      </c>
    </row>
    <row r="27" spans="1:54" ht="53.1" customHeight="1" x14ac:dyDescent="0.2">
      <c r="A27" s="73" t="s">
        <v>90</v>
      </c>
      <c r="B27" s="88" t="s">
        <v>162</v>
      </c>
      <c r="C27" s="82" t="s">
        <v>226</v>
      </c>
      <c r="D27" s="53">
        <v>25000</v>
      </c>
      <c r="E27" s="30">
        <f t="shared" si="3"/>
        <v>25000</v>
      </c>
      <c r="F27" s="53"/>
      <c r="G27" s="53">
        <v>2500</v>
      </c>
      <c r="H27" s="53"/>
      <c r="I27" s="24">
        <f t="shared" si="0"/>
        <v>2500</v>
      </c>
      <c r="J27" s="53"/>
      <c r="K27" s="53"/>
      <c r="L27" s="53"/>
      <c r="M27" s="53"/>
      <c r="N27" s="53"/>
      <c r="O27" s="53"/>
      <c r="P27" s="53"/>
      <c r="Q27" s="53"/>
      <c r="R27" s="24">
        <f t="shared" si="1"/>
        <v>0</v>
      </c>
      <c r="S27" s="53">
        <v>15000</v>
      </c>
      <c r="T27" s="53">
        <v>7500</v>
      </c>
      <c r="U27" s="24">
        <f t="shared" si="2"/>
        <v>22500</v>
      </c>
      <c r="V27" s="76" t="s">
        <v>115</v>
      </c>
      <c r="W27" s="79" t="s">
        <v>195</v>
      </c>
      <c r="X27" s="76" t="s">
        <v>101</v>
      </c>
      <c r="Y27" s="72" t="s">
        <v>273</v>
      </c>
      <c r="Z27" s="87" t="s">
        <v>75</v>
      </c>
    </row>
    <row r="28" spans="1:54" ht="50.25" customHeight="1" x14ac:dyDescent="0.2">
      <c r="A28" s="73" t="s">
        <v>90</v>
      </c>
      <c r="B28" s="74" t="s">
        <v>163</v>
      </c>
      <c r="C28" s="82" t="s">
        <v>227</v>
      </c>
      <c r="D28" s="53">
        <v>7500</v>
      </c>
      <c r="E28" s="30">
        <f t="shared" si="3"/>
        <v>7500</v>
      </c>
      <c r="F28" s="53"/>
      <c r="G28" s="53">
        <v>2500</v>
      </c>
      <c r="H28" s="53"/>
      <c r="I28" s="24">
        <f t="shared" si="0"/>
        <v>2500</v>
      </c>
      <c r="J28" s="53"/>
      <c r="K28" s="53"/>
      <c r="L28" s="53"/>
      <c r="M28" s="53"/>
      <c r="N28" s="53"/>
      <c r="O28" s="53"/>
      <c r="P28" s="53"/>
      <c r="Q28" s="53"/>
      <c r="R28" s="24">
        <f t="shared" si="1"/>
        <v>0</v>
      </c>
      <c r="S28" s="53">
        <v>5000</v>
      </c>
      <c r="T28" s="53"/>
      <c r="U28" s="24">
        <f t="shared" si="2"/>
        <v>5000</v>
      </c>
      <c r="V28" s="76" t="s">
        <v>115</v>
      </c>
      <c r="W28" s="79" t="s">
        <v>196</v>
      </c>
      <c r="X28" s="76" t="s">
        <v>83</v>
      </c>
      <c r="Y28" s="72" t="s">
        <v>274</v>
      </c>
      <c r="Z28" s="54" t="s">
        <v>75</v>
      </c>
      <c r="AZ28" s="2"/>
      <c r="BA28" s="2"/>
      <c r="BB28" s="2"/>
    </row>
    <row r="29" spans="1:54" ht="67.5" customHeight="1" x14ac:dyDescent="0.2">
      <c r="A29" s="73" t="s">
        <v>91</v>
      </c>
      <c r="B29" s="74" t="s">
        <v>164</v>
      </c>
      <c r="C29" s="82" t="s">
        <v>228</v>
      </c>
      <c r="D29" s="53">
        <v>8000</v>
      </c>
      <c r="E29" s="30">
        <f t="shared" si="3"/>
        <v>8000</v>
      </c>
      <c r="F29" s="53"/>
      <c r="G29" s="53">
        <v>3000</v>
      </c>
      <c r="H29" s="53">
        <v>3200</v>
      </c>
      <c r="I29" s="24">
        <f t="shared" si="0"/>
        <v>6200</v>
      </c>
      <c r="J29" s="53"/>
      <c r="K29" s="53"/>
      <c r="L29" s="53"/>
      <c r="M29" s="53"/>
      <c r="N29" s="53"/>
      <c r="O29" s="53"/>
      <c r="P29" s="53"/>
      <c r="Q29" s="53"/>
      <c r="R29" s="24">
        <f t="shared" si="1"/>
        <v>0</v>
      </c>
      <c r="S29" s="53">
        <v>1800</v>
      </c>
      <c r="T29" s="53"/>
      <c r="U29" s="24">
        <f t="shared" si="2"/>
        <v>1800</v>
      </c>
      <c r="V29" s="76" t="s">
        <v>116</v>
      </c>
      <c r="W29" s="79" t="s">
        <v>192</v>
      </c>
      <c r="X29" s="76" t="s">
        <v>103</v>
      </c>
      <c r="Y29" s="72" t="s">
        <v>275</v>
      </c>
      <c r="Z29" s="54" t="s">
        <v>75</v>
      </c>
      <c r="AZ29" s="2"/>
      <c r="BA29" s="2"/>
      <c r="BB29" s="2"/>
    </row>
    <row r="30" spans="1:54" ht="30" customHeight="1" x14ac:dyDescent="0.2">
      <c r="A30" s="73" t="s">
        <v>90</v>
      </c>
      <c r="B30" s="74" t="s">
        <v>165</v>
      </c>
      <c r="C30" s="82" t="s">
        <v>229</v>
      </c>
      <c r="D30" s="53">
        <v>11000</v>
      </c>
      <c r="E30" s="30">
        <f t="shared" si="3"/>
        <v>11000</v>
      </c>
      <c r="F30" s="53">
        <v>3000</v>
      </c>
      <c r="G30" s="53"/>
      <c r="H30" s="53"/>
      <c r="I30" s="24">
        <f t="shared" si="0"/>
        <v>3000</v>
      </c>
      <c r="J30" s="53"/>
      <c r="K30" s="53">
        <v>8000</v>
      </c>
      <c r="L30" s="53"/>
      <c r="M30" s="53"/>
      <c r="N30" s="53"/>
      <c r="O30" s="53"/>
      <c r="P30" s="53"/>
      <c r="Q30" s="53"/>
      <c r="R30" s="24">
        <f t="shared" si="1"/>
        <v>8000</v>
      </c>
      <c r="S30" s="53"/>
      <c r="T30" s="53"/>
      <c r="U30" s="24">
        <f t="shared" si="2"/>
        <v>8000</v>
      </c>
      <c r="V30" s="76" t="s">
        <v>117</v>
      </c>
      <c r="W30" s="79" t="s">
        <v>192</v>
      </c>
      <c r="X30" s="76" t="s">
        <v>103</v>
      </c>
      <c r="Y30" s="72" t="s">
        <v>119</v>
      </c>
      <c r="Z30" s="54" t="s">
        <v>75</v>
      </c>
      <c r="AZ30" s="2"/>
      <c r="BA30" s="2"/>
      <c r="BB30" s="2"/>
    </row>
    <row r="31" spans="1:54" ht="35.25" customHeight="1" x14ac:dyDescent="0.2">
      <c r="A31" s="73" t="s">
        <v>92</v>
      </c>
      <c r="B31" s="74" t="s">
        <v>166</v>
      </c>
      <c r="C31" s="82" t="s">
        <v>93</v>
      </c>
      <c r="D31" s="53">
        <v>10000</v>
      </c>
      <c r="E31" s="30">
        <f t="shared" si="3"/>
        <v>10000</v>
      </c>
      <c r="F31" s="53">
        <v>5000</v>
      </c>
      <c r="G31" s="53"/>
      <c r="H31" s="53"/>
      <c r="I31" s="24">
        <f t="shared" si="0"/>
        <v>5000</v>
      </c>
      <c r="J31" s="53"/>
      <c r="K31" s="53"/>
      <c r="L31" s="53"/>
      <c r="M31" s="53"/>
      <c r="N31" s="53"/>
      <c r="O31" s="53"/>
      <c r="P31" s="53">
        <v>5000</v>
      </c>
      <c r="Q31" s="53"/>
      <c r="R31" s="24">
        <f t="shared" si="1"/>
        <v>5000</v>
      </c>
      <c r="S31" s="53"/>
      <c r="T31" s="53"/>
      <c r="U31" s="24">
        <f t="shared" si="2"/>
        <v>5000</v>
      </c>
      <c r="V31" s="76" t="s">
        <v>118</v>
      </c>
      <c r="W31" s="79" t="s">
        <v>197</v>
      </c>
      <c r="X31" s="76" t="s">
        <v>101</v>
      </c>
      <c r="Y31" s="72" t="s">
        <v>119</v>
      </c>
      <c r="Z31" s="54" t="s">
        <v>75</v>
      </c>
      <c r="AZ31" s="2"/>
      <c r="BA31" s="2"/>
      <c r="BB31" s="2"/>
    </row>
    <row r="32" spans="1:54" ht="35.25" customHeight="1" x14ac:dyDescent="0.2">
      <c r="A32" s="73" t="s">
        <v>92</v>
      </c>
      <c r="B32" s="89" t="s">
        <v>276</v>
      </c>
      <c r="C32" s="82" t="s">
        <v>277</v>
      </c>
      <c r="D32" s="53">
        <v>200000</v>
      </c>
      <c r="E32" s="30">
        <f t="shared" si="3"/>
        <v>100000</v>
      </c>
      <c r="F32" s="53">
        <v>40000</v>
      </c>
      <c r="G32" s="53"/>
      <c r="H32" s="53"/>
      <c r="I32" s="24">
        <f t="shared" si="0"/>
        <v>40000</v>
      </c>
      <c r="J32" s="53"/>
      <c r="K32" s="53"/>
      <c r="L32" s="53"/>
      <c r="M32" s="53"/>
      <c r="N32" s="53"/>
      <c r="O32" s="53"/>
      <c r="P32" s="92">
        <v>60000</v>
      </c>
      <c r="Q32" s="53"/>
      <c r="R32" s="24">
        <f t="shared" si="1"/>
        <v>60000</v>
      </c>
      <c r="S32" s="53"/>
      <c r="T32" s="53"/>
      <c r="U32" s="24">
        <f t="shared" si="2"/>
        <v>60000</v>
      </c>
      <c r="V32" s="76" t="s">
        <v>278</v>
      </c>
      <c r="W32" s="79" t="s">
        <v>279</v>
      </c>
      <c r="X32" s="76" t="s">
        <v>83</v>
      </c>
      <c r="Y32" s="72" t="s">
        <v>263</v>
      </c>
      <c r="Z32" s="54" t="s">
        <v>75</v>
      </c>
      <c r="AZ32" s="2"/>
      <c r="BA32" s="2"/>
      <c r="BB32" s="2"/>
    </row>
    <row r="33" spans="1:54" ht="55.5" customHeight="1" x14ac:dyDescent="0.2">
      <c r="A33" s="73"/>
      <c r="B33" s="88"/>
      <c r="C33" s="82"/>
      <c r="D33" s="53"/>
      <c r="E33" s="30"/>
      <c r="F33" s="93"/>
      <c r="G33" s="53"/>
      <c r="H33" s="53"/>
      <c r="I33" s="24"/>
      <c r="J33" s="53"/>
      <c r="K33" s="53"/>
      <c r="L33" s="53"/>
      <c r="M33" s="53"/>
      <c r="N33" s="53"/>
      <c r="O33" s="53"/>
      <c r="P33" s="93"/>
      <c r="Q33" s="53"/>
      <c r="R33" s="24"/>
      <c r="S33" s="53"/>
      <c r="T33" s="53"/>
      <c r="U33" s="24"/>
      <c r="V33" s="76"/>
      <c r="W33" s="79"/>
      <c r="X33" s="76"/>
      <c r="Y33" s="72"/>
      <c r="Z33" s="87"/>
    </row>
    <row r="34" spans="1:54" ht="48.75" customHeight="1" x14ac:dyDescent="0.2">
      <c r="A34" s="73" t="s">
        <v>92</v>
      </c>
      <c r="B34" s="88" t="s">
        <v>167</v>
      </c>
      <c r="C34" s="82" t="s">
        <v>230</v>
      </c>
      <c r="D34" s="53">
        <v>20000</v>
      </c>
      <c r="E34" s="30">
        <f t="shared" si="3"/>
        <v>20000</v>
      </c>
      <c r="F34" s="53">
        <v>2000</v>
      </c>
      <c r="G34" s="53"/>
      <c r="H34" s="53"/>
      <c r="I34" s="24">
        <f t="shared" si="0"/>
        <v>2000</v>
      </c>
      <c r="J34" s="53"/>
      <c r="K34" s="53"/>
      <c r="L34" s="53"/>
      <c r="M34" s="53"/>
      <c r="N34" s="53"/>
      <c r="O34" s="53"/>
      <c r="P34" s="53">
        <v>18000</v>
      </c>
      <c r="Q34" s="53"/>
      <c r="R34" s="24">
        <f t="shared" si="1"/>
        <v>18000</v>
      </c>
      <c r="S34" s="53"/>
      <c r="T34" s="53"/>
      <c r="U34" s="24">
        <f t="shared" si="2"/>
        <v>18000</v>
      </c>
      <c r="V34" s="76" t="s">
        <v>116</v>
      </c>
      <c r="W34" s="79" t="s">
        <v>192</v>
      </c>
      <c r="X34" s="76" t="s">
        <v>99</v>
      </c>
      <c r="Y34" s="72" t="s">
        <v>119</v>
      </c>
      <c r="Z34" s="87" t="s">
        <v>75</v>
      </c>
    </row>
    <row r="35" spans="1:54" ht="73.5" customHeight="1" x14ac:dyDescent="0.2">
      <c r="A35" s="73" t="s">
        <v>92</v>
      </c>
      <c r="B35" s="88" t="s">
        <v>168</v>
      </c>
      <c r="C35" s="82" t="s">
        <v>231</v>
      </c>
      <c r="D35" s="53">
        <v>30000</v>
      </c>
      <c r="E35" s="30">
        <f t="shared" si="3"/>
        <v>30000</v>
      </c>
      <c r="F35" s="1"/>
      <c r="G35" s="53">
        <v>12000</v>
      </c>
      <c r="H35" s="53">
        <v>12000</v>
      </c>
      <c r="I35" s="24">
        <f>SUM(G35:H35)</f>
        <v>24000</v>
      </c>
      <c r="J35" s="53"/>
      <c r="K35" s="53"/>
      <c r="L35" s="53"/>
      <c r="M35" s="53"/>
      <c r="N35" s="53"/>
      <c r="O35" s="53"/>
      <c r="Q35" s="53"/>
      <c r="R35" s="24">
        <f t="shared" si="1"/>
        <v>0</v>
      </c>
      <c r="S35" s="53">
        <v>6000</v>
      </c>
      <c r="T35" s="53"/>
      <c r="U35" s="24">
        <f t="shared" si="2"/>
        <v>6000</v>
      </c>
      <c r="V35" s="76" t="s">
        <v>120</v>
      </c>
      <c r="W35" s="79" t="s">
        <v>197</v>
      </c>
      <c r="X35" s="76" t="s">
        <v>101</v>
      </c>
      <c r="Y35" s="72" t="s">
        <v>274</v>
      </c>
      <c r="Z35" s="87" t="s">
        <v>75</v>
      </c>
    </row>
    <row r="36" spans="1:54" ht="40.5" customHeight="1" x14ac:dyDescent="0.2">
      <c r="A36" s="73" t="s">
        <v>92</v>
      </c>
      <c r="B36" s="74" t="s">
        <v>169</v>
      </c>
      <c r="C36" s="82" t="s">
        <v>232</v>
      </c>
      <c r="D36" s="53">
        <v>10000</v>
      </c>
      <c r="E36" s="30">
        <f t="shared" si="3"/>
        <v>10000</v>
      </c>
      <c r="F36" s="53">
        <v>10000</v>
      </c>
      <c r="G36" s="53"/>
      <c r="H36" s="53"/>
      <c r="I36" s="24">
        <f t="shared" si="0"/>
        <v>10000</v>
      </c>
      <c r="J36" s="53"/>
      <c r="K36" s="53"/>
      <c r="L36" s="53"/>
      <c r="M36" s="53"/>
      <c r="N36" s="53"/>
      <c r="O36" s="53"/>
      <c r="P36" s="53"/>
      <c r="Q36" s="53"/>
      <c r="R36" s="24">
        <f t="shared" si="1"/>
        <v>0</v>
      </c>
      <c r="S36" s="53"/>
      <c r="T36" s="53"/>
      <c r="U36" s="24">
        <f t="shared" si="2"/>
        <v>0</v>
      </c>
      <c r="V36" s="76" t="s">
        <v>86</v>
      </c>
      <c r="W36" s="79">
        <v>821521</v>
      </c>
      <c r="X36" s="76" t="s">
        <v>94</v>
      </c>
      <c r="Y36" s="72">
        <v>2020</v>
      </c>
      <c r="Z36" s="54" t="s">
        <v>75</v>
      </c>
      <c r="AZ36" s="2"/>
      <c r="BA36" s="2"/>
      <c r="BB36" s="2"/>
    </row>
    <row r="37" spans="1:54" ht="59.25" customHeight="1" x14ac:dyDescent="0.2">
      <c r="A37" s="73" t="s">
        <v>92</v>
      </c>
      <c r="B37" s="88" t="s">
        <v>170</v>
      </c>
      <c r="C37" s="82" t="s">
        <v>233</v>
      </c>
      <c r="D37" s="53">
        <v>15000</v>
      </c>
      <c r="E37" s="30">
        <f t="shared" si="3"/>
        <v>15000</v>
      </c>
      <c r="F37" s="53">
        <v>5000</v>
      </c>
      <c r="G37" s="53">
        <v>5000</v>
      </c>
      <c r="H37" s="53">
        <v>5000</v>
      </c>
      <c r="I37" s="24">
        <f t="shared" si="0"/>
        <v>15000</v>
      </c>
      <c r="J37" s="53"/>
      <c r="K37" s="53"/>
      <c r="L37" s="53"/>
      <c r="M37" s="53"/>
      <c r="N37" s="53"/>
      <c r="O37" s="53"/>
      <c r="P37" s="53"/>
      <c r="Q37" s="53"/>
      <c r="R37" s="24">
        <f t="shared" si="1"/>
        <v>0</v>
      </c>
      <c r="S37" s="53"/>
      <c r="T37" s="53"/>
      <c r="U37" s="24">
        <f t="shared" si="2"/>
        <v>0</v>
      </c>
      <c r="V37" s="76" t="s">
        <v>106</v>
      </c>
      <c r="W37" s="79">
        <v>821300</v>
      </c>
      <c r="X37" s="76" t="s">
        <v>121</v>
      </c>
      <c r="Y37" s="72" t="s">
        <v>262</v>
      </c>
      <c r="Z37" s="87" t="s">
        <v>75</v>
      </c>
    </row>
    <row r="38" spans="1:54" s="91" customFormat="1" ht="60" customHeight="1" x14ac:dyDescent="0.2">
      <c r="A38" s="73" t="s">
        <v>95</v>
      </c>
      <c r="B38" s="88" t="s">
        <v>252</v>
      </c>
      <c r="C38" s="82" t="s">
        <v>234</v>
      </c>
      <c r="D38" s="53">
        <v>700000</v>
      </c>
      <c r="E38" s="30">
        <f t="shared" si="3"/>
        <v>280000</v>
      </c>
      <c r="F38" s="53">
        <v>20000</v>
      </c>
      <c r="G38" s="53">
        <v>30000</v>
      </c>
      <c r="H38" s="53">
        <v>50000</v>
      </c>
      <c r="I38" s="24">
        <f t="shared" si="0"/>
        <v>100000</v>
      </c>
      <c r="J38" s="53"/>
      <c r="K38" s="53">
        <v>30000</v>
      </c>
      <c r="L38" s="53"/>
      <c r="M38" s="53"/>
      <c r="N38" s="53"/>
      <c r="O38" s="53"/>
      <c r="P38" s="53">
        <v>50000</v>
      </c>
      <c r="Q38" s="53"/>
      <c r="R38" s="24">
        <f t="shared" si="1"/>
        <v>80000</v>
      </c>
      <c r="S38" s="53">
        <v>50000</v>
      </c>
      <c r="T38" s="53">
        <v>50000</v>
      </c>
      <c r="U38" s="24">
        <f t="shared" si="2"/>
        <v>180000</v>
      </c>
      <c r="V38" s="76" t="s">
        <v>122</v>
      </c>
      <c r="W38" s="90" t="s">
        <v>198</v>
      </c>
      <c r="X38" s="76" t="s">
        <v>123</v>
      </c>
      <c r="Y38" s="72" t="s">
        <v>255</v>
      </c>
      <c r="Z38" s="87" t="s">
        <v>76</v>
      </c>
    </row>
    <row r="39" spans="1:54" s="91" customFormat="1" ht="69" customHeight="1" x14ac:dyDescent="0.2">
      <c r="A39" s="73" t="s">
        <v>95</v>
      </c>
      <c r="B39" s="88" t="s">
        <v>171</v>
      </c>
      <c r="C39" s="82" t="s">
        <v>235</v>
      </c>
      <c r="D39" s="53">
        <v>1000000</v>
      </c>
      <c r="E39" s="30">
        <f t="shared" si="3"/>
        <v>400000</v>
      </c>
      <c r="F39" s="53"/>
      <c r="G39" s="53"/>
      <c r="H39" s="53"/>
      <c r="I39" s="24">
        <f t="shared" si="0"/>
        <v>0</v>
      </c>
      <c r="J39" s="53"/>
      <c r="K39" s="53">
        <v>100000</v>
      </c>
      <c r="L39" s="53"/>
      <c r="M39" s="53"/>
      <c r="N39" s="53"/>
      <c r="O39" s="53">
        <v>100000</v>
      </c>
      <c r="P39" s="53"/>
      <c r="Q39" s="53"/>
      <c r="R39" s="24">
        <f t="shared" si="1"/>
        <v>200000</v>
      </c>
      <c r="S39" s="53">
        <v>100000</v>
      </c>
      <c r="T39" s="53">
        <v>100000</v>
      </c>
      <c r="U39" s="24">
        <f t="shared" si="2"/>
        <v>400000</v>
      </c>
      <c r="V39" s="76" t="s">
        <v>124</v>
      </c>
      <c r="W39" s="90" t="s">
        <v>27</v>
      </c>
      <c r="X39" s="76" t="s">
        <v>125</v>
      </c>
      <c r="Y39" s="72" t="s">
        <v>255</v>
      </c>
      <c r="Z39" s="87" t="s">
        <v>76</v>
      </c>
    </row>
    <row r="40" spans="1:54" ht="75.75" customHeight="1" x14ac:dyDescent="0.2">
      <c r="A40" s="73" t="s">
        <v>95</v>
      </c>
      <c r="B40" s="88" t="s">
        <v>172</v>
      </c>
      <c r="C40" s="82" t="s">
        <v>236</v>
      </c>
      <c r="D40" s="53">
        <v>80000</v>
      </c>
      <c r="E40" s="30">
        <f t="shared" si="3"/>
        <v>80000</v>
      </c>
      <c r="F40" s="53">
        <v>7000</v>
      </c>
      <c r="G40" s="53"/>
      <c r="H40" s="53"/>
      <c r="I40" s="24">
        <f t="shared" si="0"/>
        <v>7000</v>
      </c>
      <c r="J40" s="53"/>
      <c r="K40" s="53">
        <v>73000</v>
      </c>
      <c r="L40" s="53"/>
      <c r="M40" s="53"/>
      <c r="N40" s="53"/>
      <c r="O40" s="53"/>
      <c r="P40" s="53"/>
      <c r="Q40" s="53"/>
      <c r="R40" s="24">
        <f t="shared" si="1"/>
        <v>73000</v>
      </c>
      <c r="S40" s="53"/>
      <c r="T40" s="53"/>
      <c r="U40" s="24">
        <f t="shared" si="2"/>
        <v>73000</v>
      </c>
      <c r="V40" s="76" t="s">
        <v>126</v>
      </c>
      <c r="W40" s="79" t="s">
        <v>199</v>
      </c>
      <c r="X40" s="76" t="s">
        <v>127</v>
      </c>
      <c r="Y40" s="72" t="s">
        <v>280</v>
      </c>
      <c r="Z40" s="87" t="s">
        <v>76</v>
      </c>
    </row>
    <row r="41" spans="1:54" ht="51.75" customHeight="1" x14ac:dyDescent="0.2">
      <c r="A41" s="73" t="s">
        <v>95</v>
      </c>
      <c r="B41" s="74" t="s">
        <v>173</v>
      </c>
      <c r="C41" s="82" t="s">
        <v>237</v>
      </c>
      <c r="D41" s="53">
        <v>1500000</v>
      </c>
      <c r="E41" s="30">
        <f t="shared" si="3"/>
        <v>300000</v>
      </c>
      <c r="F41" s="53"/>
      <c r="G41" s="53"/>
      <c r="H41" s="53"/>
      <c r="I41" s="24">
        <f t="shared" si="0"/>
        <v>0</v>
      </c>
      <c r="J41" s="53"/>
      <c r="K41" s="53"/>
      <c r="L41" s="53"/>
      <c r="M41" s="53">
        <v>100000</v>
      </c>
      <c r="N41" s="53"/>
      <c r="O41" s="53"/>
      <c r="P41" s="53"/>
      <c r="Q41" s="53"/>
      <c r="R41" s="24">
        <f t="shared" si="1"/>
        <v>100000</v>
      </c>
      <c r="S41" s="53">
        <v>100000</v>
      </c>
      <c r="T41" s="53">
        <v>100000</v>
      </c>
      <c r="U41" s="24">
        <f t="shared" si="2"/>
        <v>300000</v>
      </c>
      <c r="V41" s="76" t="s">
        <v>128</v>
      </c>
      <c r="W41" s="79" t="s">
        <v>85</v>
      </c>
      <c r="X41" s="76" t="s">
        <v>183</v>
      </c>
      <c r="Y41" s="72">
        <v>2020</v>
      </c>
      <c r="Z41" s="54" t="s">
        <v>76</v>
      </c>
      <c r="AZ41" s="2"/>
      <c r="BA41" s="2"/>
      <c r="BB41" s="2"/>
    </row>
    <row r="42" spans="1:54" ht="45.95" customHeight="1" x14ac:dyDescent="0.2">
      <c r="A42" s="73" t="s">
        <v>96</v>
      </c>
      <c r="B42" s="74" t="s">
        <v>174</v>
      </c>
      <c r="C42" s="82" t="s">
        <v>238</v>
      </c>
      <c r="D42" s="53">
        <v>43000</v>
      </c>
      <c r="E42" s="30">
        <f t="shared" si="3"/>
        <v>43000</v>
      </c>
      <c r="F42" s="53">
        <v>7000</v>
      </c>
      <c r="G42" s="53">
        <v>7000</v>
      </c>
      <c r="H42" s="53"/>
      <c r="I42" s="24">
        <f t="shared" si="0"/>
        <v>14000</v>
      </c>
      <c r="J42" s="53"/>
      <c r="K42" s="53">
        <v>10000</v>
      </c>
      <c r="L42" s="53"/>
      <c r="M42" s="53"/>
      <c r="N42" s="53"/>
      <c r="O42" s="53"/>
      <c r="P42" s="53"/>
      <c r="Q42" s="53"/>
      <c r="R42" s="24">
        <f t="shared" si="1"/>
        <v>10000</v>
      </c>
      <c r="S42" s="53">
        <v>10000</v>
      </c>
      <c r="T42" s="53">
        <v>9000</v>
      </c>
      <c r="U42" s="24">
        <f t="shared" si="2"/>
        <v>29000</v>
      </c>
      <c r="V42" s="76" t="s">
        <v>130</v>
      </c>
      <c r="W42" s="79" t="s">
        <v>200</v>
      </c>
      <c r="X42" s="76" t="s">
        <v>94</v>
      </c>
      <c r="Y42" s="72" t="s">
        <v>119</v>
      </c>
      <c r="Z42" s="54" t="s">
        <v>76</v>
      </c>
      <c r="AZ42" s="2"/>
      <c r="BA42" s="2"/>
      <c r="BB42" s="2"/>
    </row>
    <row r="43" spans="1:54" ht="56.25" customHeight="1" x14ac:dyDescent="0.2">
      <c r="A43" s="73" t="s">
        <v>96</v>
      </c>
      <c r="B43" s="88" t="s">
        <v>175</v>
      </c>
      <c r="C43" s="82" t="s">
        <v>239</v>
      </c>
      <c r="D43" s="53">
        <v>25000</v>
      </c>
      <c r="E43" s="30">
        <f t="shared" si="3"/>
        <v>25000</v>
      </c>
      <c r="F43" s="53">
        <v>3000</v>
      </c>
      <c r="G43" s="53">
        <v>2000</v>
      </c>
      <c r="H43" s="53"/>
      <c r="I43" s="24">
        <f t="shared" si="0"/>
        <v>5000</v>
      </c>
      <c r="J43" s="53"/>
      <c r="K43" s="53">
        <v>10000</v>
      </c>
      <c r="L43" s="53"/>
      <c r="M43" s="53"/>
      <c r="N43" s="53"/>
      <c r="O43" s="53"/>
      <c r="P43" s="53">
        <v>10000</v>
      </c>
      <c r="Q43" s="53"/>
      <c r="R43" s="24">
        <f t="shared" si="1"/>
        <v>20000</v>
      </c>
      <c r="S43" s="53"/>
      <c r="T43" s="53"/>
      <c r="U43" s="24">
        <f t="shared" si="2"/>
        <v>20000</v>
      </c>
      <c r="V43" s="76" t="s">
        <v>131</v>
      </c>
      <c r="W43" s="79" t="s">
        <v>200</v>
      </c>
      <c r="X43" s="76" t="s">
        <v>103</v>
      </c>
      <c r="Y43" s="72" t="s">
        <v>263</v>
      </c>
      <c r="Z43" s="87" t="s">
        <v>76</v>
      </c>
    </row>
    <row r="44" spans="1:54" ht="72.95" customHeight="1" x14ac:dyDescent="0.2">
      <c r="A44" s="73" t="s">
        <v>96</v>
      </c>
      <c r="B44" s="74" t="s">
        <v>176</v>
      </c>
      <c r="C44" s="82" t="s">
        <v>240</v>
      </c>
      <c r="D44" s="53">
        <v>200000</v>
      </c>
      <c r="E44" s="30">
        <f t="shared" si="3"/>
        <v>200000</v>
      </c>
      <c r="F44" s="53">
        <v>20000</v>
      </c>
      <c r="G44" s="53"/>
      <c r="H44" s="53"/>
      <c r="I44" s="24">
        <f t="shared" si="0"/>
        <v>20000</v>
      </c>
      <c r="J44" s="53"/>
      <c r="K44" s="53"/>
      <c r="L44" s="53"/>
      <c r="M44" s="53"/>
      <c r="N44" s="53"/>
      <c r="O44" s="53"/>
      <c r="P44" s="53">
        <v>180000</v>
      </c>
      <c r="Q44" s="53"/>
      <c r="R44" s="24">
        <f t="shared" si="1"/>
        <v>180000</v>
      </c>
      <c r="S44" s="53"/>
      <c r="T44" s="53"/>
      <c r="U44" s="24">
        <f t="shared" si="2"/>
        <v>180000</v>
      </c>
      <c r="V44" s="76" t="s">
        <v>133</v>
      </c>
      <c r="W44" s="79" t="s">
        <v>201</v>
      </c>
      <c r="X44" s="76" t="s">
        <v>103</v>
      </c>
      <c r="Y44" s="72" t="s">
        <v>265</v>
      </c>
      <c r="Z44" s="54" t="s">
        <v>76</v>
      </c>
      <c r="AZ44" s="2"/>
      <c r="BA44" s="2"/>
      <c r="BB44" s="2"/>
    </row>
    <row r="45" spans="1:54" ht="88.5" customHeight="1" x14ac:dyDescent="0.2">
      <c r="A45" s="73" t="s">
        <v>96</v>
      </c>
      <c r="B45" s="74" t="s">
        <v>177</v>
      </c>
      <c r="C45" s="82" t="s">
        <v>241</v>
      </c>
      <c r="D45" s="53">
        <v>90000</v>
      </c>
      <c r="E45" s="30">
        <f t="shared" si="3"/>
        <v>90000</v>
      </c>
      <c r="F45" s="53">
        <v>15000</v>
      </c>
      <c r="G45" s="53">
        <v>15000</v>
      </c>
      <c r="H45" s="53"/>
      <c r="I45" s="24">
        <f t="shared" si="0"/>
        <v>30000</v>
      </c>
      <c r="J45" s="53"/>
      <c r="K45" s="53"/>
      <c r="L45" s="53"/>
      <c r="M45" s="53"/>
      <c r="N45" s="53"/>
      <c r="O45" s="53"/>
      <c r="P45" s="53"/>
      <c r="Q45" s="53"/>
      <c r="R45" s="24">
        <f t="shared" si="1"/>
        <v>0</v>
      </c>
      <c r="S45" s="53">
        <v>30000</v>
      </c>
      <c r="T45" s="53">
        <v>30000</v>
      </c>
      <c r="U45" s="24">
        <f t="shared" si="2"/>
        <v>60000</v>
      </c>
      <c r="V45" s="76" t="s">
        <v>135</v>
      </c>
      <c r="W45" s="79" t="s">
        <v>202</v>
      </c>
      <c r="X45" s="76" t="s">
        <v>134</v>
      </c>
      <c r="Y45" s="72" t="s">
        <v>264</v>
      </c>
      <c r="Z45" s="54" t="s">
        <v>76</v>
      </c>
      <c r="AZ45" s="2"/>
      <c r="BA45" s="2"/>
      <c r="BB45" s="2"/>
    </row>
    <row r="46" spans="1:54" ht="78.95" customHeight="1" x14ac:dyDescent="0.2">
      <c r="A46" s="73" t="s">
        <v>95</v>
      </c>
      <c r="B46" s="74" t="s">
        <v>178</v>
      </c>
      <c r="C46" s="82" t="s">
        <v>242</v>
      </c>
      <c r="D46" s="53">
        <v>2000000</v>
      </c>
      <c r="E46" s="30">
        <f t="shared" si="3"/>
        <v>1000000</v>
      </c>
      <c r="F46" s="53">
        <v>200000</v>
      </c>
      <c r="G46" s="53">
        <v>100000</v>
      </c>
      <c r="H46" s="53">
        <v>100000</v>
      </c>
      <c r="I46" s="24">
        <f t="shared" si="0"/>
        <v>400000</v>
      </c>
      <c r="J46" s="53"/>
      <c r="K46" s="53"/>
      <c r="L46" s="53"/>
      <c r="M46" s="53"/>
      <c r="N46" s="53"/>
      <c r="O46" s="53"/>
      <c r="P46" s="53">
        <v>200000</v>
      </c>
      <c r="Q46" s="53"/>
      <c r="R46" s="24">
        <f t="shared" si="1"/>
        <v>200000</v>
      </c>
      <c r="S46" s="53">
        <v>200000</v>
      </c>
      <c r="T46" s="53">
        <v>200000</v>
      </c>
      <c r="U46" s="24">
        <f t="shared" si="2"/>
        <v>600000</v>
      </c>
      <c r="V46" s="76" t="s">
        <v>136</v>
      </c>
      <c r="W46" s="79" t="s">
        <v>202</v>
      </c>
      <c r="X46" s="76" t="s">
        <v>134</v>
      </c>
      <c r="Y46" s="72" t="s">
        <v>264</v>
      </c>
      <c r="Z46" s="54" t="s">
        <v>76</v>
      </c>
      <c r="AZ46" s="2"/>
      <c r="BA46" s="2"/>
      <c r="BB46" s="2"/>
    </row>
    <row r="47" spans="1:54" ht="69.95" customHeight="1" x14ac:dyDescent="0.2">
      <c r="A47" s="73" t="s">
        <v>96</v>
      </c>
      <c r="B47" s="74" t="s">
        <v>179</v>
      </c>
      <c r="C47" s="82" t="s">
        <v>243</v>
      </c>
      <c r="D47" s="53">
        <v>250000</v>
      </c>
      <c r="E47" s="30">
        <f>SUM(I47+U47)</f>
        <v>190000</v>
      </c>
      <c r="F47" s="53">
        <v>50000</v>
      </c>
      <c r="G47" s="53">
        <v>20000</v>
      </c>
      <c r="H47" s="53">
        <v>20000</v>
      </c>
      <c r="I47" s="24">
        <f t="shared" si="0"/>
        <v>90000</v>
      </c>
      <c r="J47" s="53"/>
      <c r="K47" s="53"/>
      <c r="L47" s="53"/>
      <c r="M47" s="53"/>
      <c r="N47" s="53"/>
      <c r="O47" s="53"/>
      <c r="P47" s="53"/>
      <c r="Q47" s="53"/>
      <c r="R47" s="24">
        <f t="shared" si="1"/>
        <v>0</v>
      </c>
      <c r="S47" s="53">
        <v>50000</v>
      </c>
      <c r="T47" s="53">
        <v>50000</v>
      </c>
      <c r="U47" s="24">
        <f t="shared" si="2"/>
        <v>100000</v>
      </c>
      <c r="V47" s="76" t="s">
        <v>137</v>
      </c>
      <c r="W47" s="79" t="s">
        <v>202</v>
      </c>
      <c r="X47" s="76" t="s">
        <v>134</v>
      </c>
      <c r="Y47" s="72" t="s">
        <v>119</v>
      </c>
      <c r="Z47" s="54" t="s">
        <v>76</v>
      </c>
      <c r="AZ47" s="2"/>
      <c r="BA47" s="2"/>
      <c r="BB47" s="2"/>
    </row>
    <row r="48" spans="1:54" ht="66.75" customHeight="1" x14ac:dyDescent="0.2">
      <c r="A48" s="73" t="s">
        <v>96</v>
      </c>
      <c r="B48" s="88" t="s">
        <v>180</v>
      </c>
      <c r="C48" s="82" t="s">
        <v>244</v>
      </c>
      <c r="D48" s="53">
        <v>500000</v>
      </c>
      <c r="E48" s="30">
        <f>SUM(I48+U48)</f>
        <v>250000</v>
      </c>
      <c r="F48" s="53"/>
      <c r="G48" s="53">
        <v>25000</v>
      </c>
      <c r="H48" s="53">
        <v>25000</v>
      </c>
      <c r="I48" s="24">
        <f t="shared" si="0"/>
        <v>50000</v>
      </c>
      <c r="J48" s="53"/>
      <c r="K48" s="53"/>
      <c r="L48" s="53"/>
      <c r="M48" s="53"/>
      <c r="N48" s="53"/>
      <c r="O48" s="53"/>
      <c r="P48" s="53"/>
      <c r="Q48" s="53"/>
      <c r="R48" s="24">
        <f t="shared" si="1"/>
        <v>0</v>
      </c>
      <c r="S48" s="53">
        <v>100000</v>
      </c>
      <c r="T48" s="53">
        <v>100000</v>
      </c>
      <c r="U48" s="24">
        <f t="shared" si="2"/>
        <v>200000</v>
      </c>
      <c r="V48" s="76" t="s">
        <v>138</v>
      </c>
      <c r="W48" s="79">
        <v>821222</v>
      </c>
      <c r="X48" s="76" t="s">
        <v>134</v>
      </c>
      <c r="Y48" s="72" t="s">
        <v>275</v>
      </c>
      <c r="Z48" s="87" t="s">
        <v>76</v>
      </c>
    </row>
    <row r="49" spans="1:54" ht="45" customHeight="1" x14ac:dyDescent="0.2">
      <c r="A49" s="73" t="s">
        <v>96</v>
      </c>
      <c r="B49" s="74" t="s">
        <v>181</v>
      </c>
      <c r="C49" s="82" t="s">
        <v>245</v>
      </c>
      <c r="D49" s="53">
        <v>250000</v>
      </c>
      <c r="E49" s="30">
        <f t="shared" si="3"/>
        <v>175000</v>
      </c>
      <c r="F49" s="53">
        <v>25000</v>
      </c>
      <c r="G49" s="53">
        <v>25000</v>
      </c>
      <c r="H49" s="53">
        <v>25000</v>
      </c>
      <c r="I49" s="24">
        <f t="shared" si="0"/>
        <v>75000</v>
      </c>
      <c r="J49" s="53"/>
      <c r="K49" s="53">
        <v>50000</v>
      </c>
      <c r="L49" s="53"/>
      <c r="M49" s="53"/>
      <c r="N49" s="53"/>
      <c r="O49" s="53"/>
      <c r="P49" s="53"/>
      <c r="Q49" s="53"/>
      <c r="R49" s="24">
        <f t="shared" si="1"/>
        <v>50000</v>
      </c>
      <c r="S49" s="53">
        <v>50000</v>
      </c>
      <c r="T49" s="53">
        <v>0</v>
      </c>
      <c r="U49" s="24">
        <f t="shared" si="2"/>
        <v>100000</v>
      </c>
      <c r="V49" s="76" t="s">
        <v>140</v>
      </c>
      <c r="W49" s="79" t="s">
        <v>203</v>
      </c>
      <c r="X49" s="76" t="s">
        <v>139</v>
      </c>
      <c r="Y49" s="72" t="s">
        <v>265</v>
      </c>
      <c r="Z49" s="54" t="s">
        <v>76</v>
      </c>
      <c r="AZ49" s="2"/>
      <c r="BA49" s="2"/>
      <c r="BB49" s="2"/>
    </row>
    <row r="50" spans="1:54" ht="46.5" customHeight="1" x14ac:dyDescent="0.2">
      <c r="A50" s="73" t="s">
        <v>96</v>
      </c>
      <c r="B50" s="74" t="s">
        <v>258</v>
      </c>
      <c r="C50" s="82" t="s">
        <v>246</v>
      </c>
      <c r="D50" s="53">
        <v>200000</v>
      </c>
      <c r="E50" s="30">
        <f t="shared" si="3"/>
        <v>200000</v>
      </c>
      <c r="F50" s="53">
        <v>50000</v>
      </c>
      <c r="G50" s="53">
        <v>20000</v>
      </c>
      <c r="H50" s="53">
        <v>20000</v>
      </c>
      <c r="I50" s="24">
        <f t="shared" si="0"/>
        <v>90000</v>
      </c>
      <c r="J50" s="53"/>
      <c r="K50" s="53"/>
      <c r="L50" s="53"/>
      <c r="M50" s="53"/>
      <c r="N50" s="53"/>
      <c r="O50" s="53"/>
      <c r="P50" s="53"/>
      <c r="Q50" s="53"/>
      <c r="R50" s="24">
        <f t="shared" si="1"/>
        <v>0</v>
      </c>
      <c r="S50" s="53">
        <v>50000</v>
      </c>
      <c r="T50" s="53">
        <v>60000</v>
      </c>
      <c r="U50" s="24">
        <f t="shared" si="2"/>
        <v>110000</v>
      </c>
      <c r="V50" s="76" t="s">
        <v>141</v>
      </c>
      <c r="W50" s="79" t="s">
        <v>204</v>
      </c>
      <c r="X50" s="76" t="s">
        <v>121</v>
      </c>
      <c r="Y50" s="72" t="s">
        <v>129</v>
      </c>
      <c r="Z50" s="54" t="s">
        <v>76</v>
      </c>
      <c r="AZ50" s="2"/>
      <c r="BA50" s="2"/>
      <c r="BB50" s="2"/>
    </row>
    <row r="51" spans="1:54" ht="49.5" customHeight="1" x14ac:dyDescent="0.2">
      <c r="A51" s="73" t="s">
        <v>97</v>
      </c>
      <c r="B51" s="74" t="s">
        <v>254</v>
      </c>
      <c r="C51" s="82" t="s">
        <v>247</v>
      </c>
      <c r="D51" s="53">
        <v>305756.09999999998</v>
      </c>
      <c r="E51" s="30">
        <f t="shared" si="3"/>
        <v>180575</v>
      </c>
      <c r="F51" s="53">
        <v>20000</v>
      </c>
      <c r="G51" s="53">
        <v>10575</v>
      </c>
      <c r="H51" s="53"/>
      <c r="I51" s="24">
        <f t="shared" si="0"/>
        <v>30575</v>
      </c>
      <c r="J51" s="53"/>
      <c r="K51" s="53"/>
      <c r="L51" s="53"/>
      <c r="M51" s="53"/>
      <c r="N51" s="53"/>
      <c r="O51" s="53"/>
      <c r="P51" s="53">
        <v>50000</v>
      </c>
      <c r="Q51" s="53"/>
      <c r="R51" s="24">
        <f t="shared" si="1"/>
        <v>50000</v>
      </c>
      <c r="S51" s="53">
        <v>50000</v>
      </c>
      <c r="T51" s="53">
        <v>50000</v>
      </c>
      <c r="U51" s="24">
        <f t="shared" si="2"/>
        <v>150000</v>
      </c>
      <c r="V51" s="76" t="s">
        <v>142</v>
      </c>
      <c r="W51" s="79" t="s">
        <v>205</v>
      </c>
      <c r="X51" s="76" t="s">
        <v>103</v>
      </c>
      <c r="Y51" s="72" t="s">
        <v>132</v>
      </c>
      <c r="Z51" s="54" t="s">
        <v>76</v>
      </c>
      <c r="AZ51" s="2"/>
      <c r="BA51" s="2"/>
      <c r="BB51" s="2"/>
    </row>
    <row r="52" spans="1:54" ht="51.75" customHeight="1" x14ac:dyDescent="0.2">
      <c r="A52" s="73" t="s">
        <v>97</v>
      </c>
      <c r="B52" s="74" t="s">
        <v>182</v>
      </c>
      <c r="C52" s="82" t="s">
        <v>248</v>
      </c>
      <c r="D52" s="53">
        <v>200000</v>
      </c>
      <c r="E52" s="30">
        <f t="shared" si="3"/>
        <v>200000</v>
      </c>
      <c r="F52" s="53"/>
      <c r="G52" s="53">
        <v>20000</v>
      </c>
      <c r="H52" s="53">
        <v>20000</v>
      </c>
      <c r="I52" s="24">
        <f t="shared" si="0"/>
        <v>40000</v>
      </c>
      <c r="J52" s="53"/>
      <c r="K52" s="53"/>
      <c r="L52" s="53"/>
      <c r="M52" s="53"/>
      <c r="N52" s="53"/>
      <c r="O52" s="53"/>
      <c r="P52" s="53"/>
      <c r="Q52" s="53"/>
      <c r="R52" s="24">
        <f t="shared" si="1"/>
        <v>0</v>
      </c>
      <c r="S52" s="53">
        <v>80000</v>
      </c>
      <c r="T52" s="53">
        <v>80000</v>
      </c>
      <c r="U52" s="24">
        <f t="shared" si="2"/>
        <v>160000</v>
      </c>
      <c r="V52" s="76" t="s">
        <v>126</v>
      </c>
      <c r="W52" s="79" t="s">
        <v>195</v>
      </c>
      <c r="X52" s="76" t="s">
        <v>103</v>
      </c>
      <c r="Y52" s="72" t="s">
        <v>119</v>
      </c>
      <c r="Z52" s="54" t="s">
        <v>76</v>
      </c>
      <c r="AZ52" s="2"/>
      <c r="BA52" s="2"/>
      <c r="BB52" s="2"/>
    </row>
    <row r="53" spans="1:54" ht="81.95" customHeight="1" x14ac:dyDescent="0.2">
      <c r="A53" s="73" t="s">
        <v>98</v>
      </c>
      <c r="B53" s="74" t="s">
        <v>253</v>
      </c>
      <c r="C53" s="82" t="s">
        <v>249</v>
      </c>
      <c r="D53" s="53">
        <v>315000</v>
      </c>
      <c r="E53" s="30">
        <f>SUM(I53+U53)</f>
        <v>315000</v>
      </c>
      <c r="F53" s="53">
        <v>10000</v>
      </c>
      <c r="G53" s="53">
        <v>10000</v>
      </c>
      <c r="H53" s="53">
        <v>11500</v>
      </c>
      <c r="I53" s="24">
        <f>SUM(F53:H53)</f>
        <v>31500</v>
      </c>
      <c r="J53" s="53"/>
      <c r="K53" s="53">
        <v>100000</v>
      </c>
      <c r="L53" s="53"/>
      <c r="M53" s="53"/>
      <c r="N53" s="53"/>
      <c r="O53" s="53"/>
      <c r="P53" s="53"/>
      <c r="Q53" s="53"/>
      <c r="R53" s="24">
        <f>SUM(J53:Q53)</f>
        <v>100000</v>
      </c>
      <c r="S53" s="53">
        <v>100000</v>
      </c>
      <c r="T53" s="53">
        <v>83500</v>
      </c>
      <c r="U53" s="24">
        <f>SUM(R53:T53)</f>
        <v>283500</v>
      </c>
      <c r="V53" s="76" t="s">
        <v>126</v>
      </c>
      <c r="W53" s="79" t="s">
        <v>195</v>
      </c>
      <c r="X53" s="76" t="s">
        <v>143</v>
      </c>
      <c r="Y53" s="72" t="s">
        <v>84</v>
      </c>
      <c r="Z53" s="54" t="s">
        <v>76</v>
      </c>
      <c r="AZ53" s="2"/>
      <c r="BA53" s="2"/>
      <c r="BB53" s="2"/>
    </row>
    <row r="54" spans="1:54" ht="38.25" customHeight="1" x14ac:dyDescent="0.2">
      <c r="A54" s="73"/>
      <c r="B54" s="74" t="s">
        <v>260</v>
      </c>
      <c r="C54" s="82" t="s">
        <v>259</v>
      </c>
      <c r="D54" s="53">
        <v>17000</v>
      </c>
      <c r="E54" s="30">
        <f t="shared" si="3"/>
        <v>17000</v>
      </c>
      <c r="F54" s="53">
        <v>8500</v>
      </c>
      <c r="G54" s="53"/>
      <c r="H54" s="53"/>
      <c r="I54" s="24">
        <f t="shared" si="0"/>
        <v>8500</v>
      </c>
      <c r="J54" s="53"/>
      <c r="K54" s="53"/>
      <c r="L54" s="53"/>
      <c r="M54" s="53"/>
      <c r="N54" s="53"/>
      <c r="O54" s="53"/>
      <c r="P54" s="53">
        <v>8500</v>
      </c>
      <c r="Q54" s="53"/>
      <c r="R54" s="24">
        <f t="shared" si="1"/>
        <v>8500</v>
      </c>
      <c r="S54" s="53"/>
      <c r="T54" s="53"/>
      <c r="U54" s="24">
        <f t="shared" si="2"/>
        <v>8500</v>
      </c>
      <c r="V54" s="76" t="s">
        <v>261</v>
      </c>
      <c r="W54" s="79" t="s">
        <v>206</v>
      </c>
      <c r="X54" s="76" t="s">
        <v>103</v>
      </c>
      <c r="Y54" s="72" t="s">
        <v>119</v>
      </c>
      <c r="Z54" s="54" t="s">
        <v>76</v>
      </c>
      <c r="AZ54" s="2"/>
      <c r="BA54" s="2"/>
      <c r="BB54" s="2"/>
    </row>
    <row r="55" spans="1:54" ht="38.25" customHeight="1" x14ac:dyDescent="0.2">
      <c r="A55" s="73"/>
      <c r="B55" s="89"/>
      <c r="C55" s="82"/>
      <c r="D55" s="53"/>
      <c r="E55" s="30">
        <f t="shared" si="3"/>
        <v>0</v>
      </c>
      <c r="F55" s="53"/>
      <c r="G55" s="53"/>
      <c r="H55" s="53"/>
      <c r="I55" s="24">
        <f t="shared" si="0"/>
        <v>0</v>
      </c>
      <c r="J55" s="53"/>
      <c r="K55" s="53"/>
      <c r="L55" s="53"/>
      <c r="M55" s="53"/>
      <c r="N55" s="53"/>
      <c r="O55" s="53"/>
      <c r="P55" s="53"/>
      <c r="Q55" s="53"/>
      <c r="R55" s="24">
        <f t="shared" si="1"/>
        <v>0</v>
      </c>
      <c r="S55" s="53"/>
      <c r="T55" s="53"/>
      <c r="U55" s="24">
        <f t="shared" si="2"/>
        <v>0</v>
      </c>
      <c r="V55" s="76"/>
      <c r="W55" s="79"/>
      <c r="X55" s="76"/>
      <c r="Y55" s="72"/>
      <c r="Z55" s="54"/>
      <c r="AZ55" s="2"/>
      <c r="BA55" s="2"/>
      <c r="BB55" s="2"/>
    </row>
    <row r="56" spans="1:54" ht="38.25" customHeight="1" x14ac:dyDescent="0.2">
      <c r="A56" s="73"/>
      <c r="B56" s="74"/>
      <c r="C56" s="82"/>
      <c r="D56" s="53"/>
      <c r="E56" s="30">
        <f t="shared" si="3"/>
        <v>0</v>
      </c>
      <c r="F56" s="53"/>
      <c r="G56" s="53"/>
      <c r="H56" s="53"/>
      <c r="I56" s="24">
        <f t="shared" si="0"/>
        <v>0</v>
      </c>
      <c r="J56" s="53"/>
      <c r="K56" s="53"/>
      <c r="L56" s="53"/>
      <c r="M56" s="53"/>
      <c r="N56" s="53"/>
      <c r="O56" s="53"/>
      <c r="P56" s="53"/>
      <c r="Q56" s="53"/>
      <c r="R56" s="24">
        <f t="shared" si="1"/>
        <v>0</v>
      </c>
      <c r="S56" s="53"/>
      <c r="T56" s="53"/>
      <c r="U56" s="24">
        <f t="shared" si="2"/>
        <v>0</v>
      </c>
      <c r="V56" s="76"/>
      <c r="W56" s="79"/>
      <c r="X56" s="76"/>
      <c r="Y56" s="72"/>
      <c r="Z56" s="54"/>
      <c r="AZ56" s="2"/>
      <c r="BA56" s="2"/>
      <c r="BB56" s="2"/>
    </row>
    <row r="57" spans="1:54" ht="38.25" customHeight="1" x14ac:dyDescent="0.2">
      <c r="A57" s="73"/>
      <c r="B57" s="74"/>
      <c r="C57" s="82"/>
      <c r="D57" s="53"/>
      <c r="E57" s="30">
        <f t="shared" si="3"/>
        <v>0</v>
      </c>
      <c r="F57" s="53"/>
      <c r="G57" s="53"/>
      <c r="H57" s="53"/>
      <c r="I57" s="24">
        <f t="shared" si="0"/>
        <v>0</v>
      </c>
      <c r="J57" s="53"/>
      <c r="K57" s="53"/>
      <c r="L57" s="53"/>
      <c r="M57" s="53"/>
      <c r="N57" s="53"/>
      <c r="O57" s="53"/>
      <c r="P57" s="53"/>
      <c r="Q57" s="53"/>
      <c r="R57" s="24">
        <f t="shared" si="1"/>
        <v>0</v>
      </c>
      <c r="S57" s="53"/>
      <c r="T57" s="53"/>
      <c r="U57" s="24">
        <f t="shared" si="2"/>
        <v>0</v>
      </c>
      <c r="V57" s="76"/>
      <c r="W57" s="79"/>
      <c r="X57" s="76"/>
      <c r="Y57" s="72"/>
      <c r="Z57" s="54"/>
      <c r="AZ57" s="2"/>
      <c r="BA57" s="2"/>
      <c r="BB57" s="2"/>
    </row>
    <row r="58" spans="1:54" ht="38.25" customHeight="1" x14ac:dyDescent="0.2">
      <c r="A58" s="73"/>
      <c r="B58" s="74"/>
      <c r="C58" s="82"/>
      <c r="D58" s="53"/>
      <c r="E58" s="30">
        <f t="shared" si="3"/>
        <v>0</v>
      </c>
      <c r="F58" s="53"/>
      <c r="G58" s="53"/>
      <c r="H58" s="53"/>
      <c r="I58" s="24">
        <f t="shared" si="0"/>
        <v>0</v>
      </c>
      <c r="J58" s="53"/>
      <c r="K58" s="53"/>
      <c r="L58" s="53"/>
      <c r="M58" s="53"/>
      <c r="N58" s="53"/>
      <c r="O58" s="53"/>
      <c r="P58" s="53"/>
      <c r="Q58" s="53"/>
      <c r="R58" s="24">
        <f t="shared" si="1"/>
        <v>0</v>
      </c>
      <c r="S58" s="53"/>
      <c r="T58" s="53"/>
      <c r="U58" s="24">
        <f t="shared" si="2"/>
        <v>0</v>
      </c>
      <c r="V58" s="76"/>
      <c r="W58" s="79"/>
      <c r="X58" s="76"/>
      <c r="Y58" s="72"/>
      <c r="Z58" s="54"/>
      <c r="AZ58" s="2"/>
      <c r="BA58" s="2"/>
      <c r="BB58" s="2"/>
    </row>
    <row r="59" spans="1:54" ht="15" x14ac:dyDescent="0.2">
      <c r="A59" s="11"/>
      <c r="B59" s="12"/>
      <c r="C59" s="13"/>
      <c r="D59" s="22"/>
      <c r="E59" s="30">
        <f>SUM(I59+U59)</f>
        <v>0</v>
      </c>
      <c r="F59" s="21"/>
      <c r="G59" s="21"/>
      <c r="H59" s="21"/>
      <c r="I59" s="24">
        <f t="shared" si="0"/>
        <v>0</v>
      </c>
      <c r="J59" s="21"/>
      <c r="K59" s="21"/>
      <c r="L59" s="21"/>
      <c r="M59" s="21"/>
      <c r="N59" s="21"/>
      <c r="O59" s="21"/>
      <c r="P59" s="21"/>
      <c r="Q59" s="21"/>
      <c r="R59" s="24">
        <f>SUM(J59:Q59)</f>
        <v>0</v>
      </c>
      <c r="S59" s="14"/>
      <c r="T59" s="21"/>
      <c r="U59" s="24">
        <f>SUM(R59:T59)</f>
        <v>0</v>
      </c>
      <c r="V59" s="15"/>
      <c r="W59" s="16"/>
      <c r="X59" s="15"/>
      <c r="Y59" s="17"/>
      <c r="Z59" s="18"/>
      <c r="AZ59" s="2"/>
      <c r="BA59" s="2"/>
      <c r="BB59" s="2"/>
    </row>
    <row r="60" spans="1:54" ht="21" customHeight="1" x14ac:dyDescent="0.2">
      <c r="A60" s="104" t="s">
        <v>17</v>
      </c>
      <c r="B60" s="104"/>
      <c r="C60" s="5"/>
      <c r="D60" s="23">
        <f t="shared" ref="D60:U60" si="4">SUM(D7:D59)</f>
        <v>10678393.220000001</v>
      </c>
      <c r="E60" s="23">
        <f t="shared" si="4"/>
        <v>6373211</v>
      </c>
      <c r="F60" s="23">
        <f t="shared" si="4"/>
        <v>708324</v>
      </c>
      <c r="G60" s="23">
        <f t="shared" si="4"/>
        <v>506925</v>
      </c>
      <c r="H60" s="23">
        <f t="shared" si="4"/>
        <v>488553</v>
      </c>
      <c r="I60" s="23">
        <f t="shared" si="4"/>
        <v>1703802</v>
      </c>
      <c r="J60" s="23">
        <f t="shared" si="4"/>
        <v>0</v>
      </c>
      <c r="K60" s="23">
        <f t="shared" si="4"/>
        <v>521000</v>
      </c>
      <c r="L60" s="23">
        <f t="shared" si="4"/>
        <v>0</v>
      </c>
      <c r="M60" s="23">
        <f t="shared" si="4"/>
        <v>200000</v>
      </c>
      <c r="N60" s="23">
        <f t="shared" si="4"/>
        <v>100000</v>
      </c>
      <c r="O60" s="23">
        <f t="shared" si="4"/>
        <v>100000</v>
      </c>
      <c r="P60" s="23">
        <f t="shared" si="4"/>
        <v>956000</v>
      </c>
      <c r="Q60" s="23">
        <f t="shared" si="4"/>
        <v>0</v>
      </c>
      <c r="R60" s="23">
        <f t="shared" si="4"/>
        <v>1877000</v>
      </c>
      <c r="S60" s="23">
        <f t="shared" si="4"/>
        <v>1413706</v>
      </c>
      <c r="T60" s="23">
        <f t="shared" si="4"/>
        <v>1378703</v>
      </c>
      <c r="U60" s="23">
        <f t="shared" si="4"/>
        <v>4669409</v>
      </c>
      <c r="V60" s="98"/>
      <c r="W60" s="98"/>
      <c r="X60" s="98"/>
      <c r="Y60" s="98"/>
      <c r="Z60" s="98"/>
      <c r="AZ60" s="2"/>
      <c r="BA60" s="2"/>
      <c r="BB60" s="2"/>
    </row>
    <row r="61" spans="1:54" x14ac:dyDescent="0.2">
      <c r="D61" s="4"/>
      <c r="F61" s="1"/>
      <c r="G61" s="4"/>
      <c r="I61" s="1"/>
      <c r="K61" s="3"/>
      <c r="L61" s="4"/>
      <c r="M61" s="4"/>
      <c r="N61" s="4"/>
      <c r="O61" s="4"/>
      <c r="P61" s="4"/>
      <c r="R61" s="4"/>
      <c r="T61" s="3"/>
      <c r="U61" s="4"/>
      <c r="AZ61" s="2"/>
      <c r="BA61" s="2"/>
      <c r="BB61" s="2"/>
    </row>
    <row r="62" spans="1:54" ht="30" customHeight="1" x14ac:dyDescent="0.25">
      <c r="A62" s="44" t="s">
        <v>73</v>
      </c>
      <c r="B62" s="45"/>
      <c r="C62" s="95" t="s">
        <v>58</v>
      </c>
      <c r="D62" s="96"/>
      <c r="E62" s="96"/>
      <c r="F62" s="43"/>
      <c r="G62" s="42"/>
      <c r="I62" s="1"/>
      <c r="Q62" s="10"/>
    </row>
    <row r="63" spans="1:54" ht="25.5" customHeight="1" x14ac:dyDescent="0.25">
      <c r="A63" s="94" t="s">
        <v>74</v>
      </c>
      <c r="B63" s="94"/>
      <c r="C63" s="95" t="s">
        <v>59</v>
      </c>
      <c r="D63" s="96"/>
      <c r="E63" s="96"/>
      <c r="F63" s="42"/>
      <c r="I63" s="1"/>
    </row>
    <row r="64" spans="1:54" ht="39.75" customHeight="1" x14ac:dyDescent="0.25">
      <c r="A64" s="94"/>
      <c r="B64" s="94"/>
      <c r="C64" s="95" t="s">
        <v>60</v>
      </c>
      <c r="D64" s="97"/>
      <c r="E64" s="97"/>
      <c r="F64" s="1"/>
      <c r="I64" s="1"/>
    </row>
    <row r="65" spans="3:9" ht="40.5" customHeight="1" x14ac:dyDescent="0.25">
      <c r="C65" s="95" t="s">
        <v>61</v>
      </c>
      <c r="D65" s="97"/>
      <c r="E65" s="97"/>
      <c r="F65" s="1"/>
      <c r="I65" s="1"/>
    </row>
    <row r="66" spans="3:9" ht="28.5" customHeight="1" x14ac:dyDescent="0.25">
      <c r="C66" s="95" t="s">
        <v>62</v>
      </c>
      <c r="D66" s="97"/>
      <c r="E66" s="97"/>
      <c r="F66" s="1"/>
      <c r="I66" s="1"/>
    </row>
    <row r="67" spans="3:9" x14ac:dyDescent="0.2">
      <c r="C67" s="41"/>
      <c r="F67" s="1"/>
      <c r="I67" s="1"/>
    </row>
    <row r="68" spans="3:9" x14ac:dyDescent="0.2">
      <c r="C68" s="41"/>
      <c r="F68" s="1"/>
      <c r="I68" s="1"/>
    </row>
    <row r="69" spans="3:9" x14ac:dyDescent="0.2">
      <c r="C69" s="41"/>
      <c r="F69" s="1"/>
      <c r="I69" s="1"/>
    </row>
    <row r="70" spans="3:9" x14ac:dyDescent="0.2">
      <c r="C70" s="41"/>
      <c r="F70" s="1"/>
      <c r="I70" s="1"/>
    </row>
    <row r="71" spans="3:9" x14ac:dyDescent="0.2">
      <c r="C71" s="41"/>
      <c r="F71" s="1"/>
      <c r="I71" s="1"/>
    </row>
    <row r="72" spans="3:9" x14ac:dyDescent="0.2">
      <c r="C72" s="41"/>
      <c r="F72" s="1"/>
      <c r="I72" s="1"/>
    </row>
    <row r="73" spans="3:9" x14ac:dyDescent="0.2">
      <c r="C73" s="41"/>
      <c r="F73" s="1"/>
      <c r="I73" s="1"/>
    </row>
    <row r="74" spans="3:9" x14ac:dyDescent="0.2">
      <c r="C74" s="41"/>
      <c r="F74" s="1"/>
      <c r="I74" s="1"/>
    </row>
    <row r="75" spans="3:9" x14ac:dyDescent="0.2">
      <c r="C75" s="41"/>
      <c r="F75" s="1"/>
      <c r="I75" s="1"/>
    </row>
    <row r="76" spans="3:9" x14ac:dyDescent="0.2">
      <c r="C76" s="41"/>
      <c r="F76" s="1"/>
      <c r="I76" s="1"/>
    </row>
    <row r="77" spans="3:9" x14ac:dyDescent="0.2">
      <c r="C77" s="41"/>
      <c r="F77" s="1"/>
      <c r="I77" s="1"/>
    </row>
    <row r="78" spans="3:9" x14ac:dyDescent="0.2">
      <c r="C78" s="41"/>
      <c r="F78" s="1"/>
      <c r="I78" s="1"/>
    </row>
    <row r="79" spans="3:9" x14ac:dyDescent="0.2">
      <c r="C79" s="41"/>
      <c r="F79" s="1"/>
      <c r="I79" s="1"/>
    </row>
    <row r="80" spans="3:9" x14ac:dyDescent="0.2">
      <c r="C80" s="41"/>
      <c r="F80" s="1"/>
      <c r="I80" s="1"/>
    </row>
    <row r="81" spans="3:9" x14ac:dyDescent="0.2">
      <c r="C81" s="41"/>
      <c r="F81" s="1"/>
      <c r="I81" s="1"/>
    </row>
    <row r="82" spans="3:9" x14ac:dyDescent="0.2">
      <c r="C82" s="41"/>
      <c r="F82" s="1"/>
      <c r="I82" s="1"/>
    </row>
    <row r="83" spans="3:9" x14ac:dyDescent="0.2">
      <c r="C83" s="41"/>
      <c r="F83" s="1"/>
      <c r="I83" s="1"/>
    </row>
    <row r="84" spans="3:9" x14ac:dyDescent="0.2">
      <c r="F84" s="1"/>
      <c r="I84" s="1"/>
    </row>
    <row r="85" spans="3:9" x14ac:dyDescent="0.2">
      <c r="F85" s="1"/>
      <c r="I85" s="1"/>
    </row>
    <row r="86" spans="3:9" x14ac:dyDescent="0.2">
      <c r="F86" s="1"/>
      <c r="I86" s="1"/>
    </row>
    <row r="87" spans="3:9" x14ac:dyDescent="0.2">
      <c r="F87" s="1"/>
      <c r="I87" s="1"/>
    </row>
    <row r="88" spans="3:9" x14ac:dyDescent="0.2">
      <c r="F88" s="1"/>
      <c r="I88" s="1"/>
    </row>
    <row r="89" spans="3:9" x14ac:dyDescent="0.2">
      <c r="F89" s="1"/>
      <c r="I89" s="1"/>
    </row>
    <row r="90" spans="3:9" x14ac:dyDescent="0.2">
      <c r="F90" s="1"/>
      <c r="I90" s="1"/>
    </row>
    <row r="91" spans="3:9" x14ac:dyDescent="0.2">
      <c r="F91" s="1"/>
      <c r="I91" s="1"/>
    </row>
    <row r="92" spans="3:9" x14ac:dyDescent="0.2">
      <c r="F92" s="1"/>
      <c r="I92" s="1"/>
    </row>
    <row r="93" spans="3:9" x14ac:dyDescent="0.2">
      <c r="F93" s="1"/>
      <c r="I93" s="1"/>
    </row>
    <row r="94" spans="3:9" x14ac:dyDescent="0.2">
      <c r="F94" s="1"/>
      <c r="I94" s="1"/>
    </row>
    <row r="95" spans="3:9" x14ac:dyDescent="0.2">
      <c r="F95" s="1"/>
      <c r="I95" s="1"/>
    </row>
    <row r="96" spans="3:9" x14ac:dyDescent="0.2">
      <c r="F96" s="1"/>
      <c r="I96" s="1"/>
    </row>
    <row r="97" spans="6:9" x14ac:dyDescent="0.2">
      <c r="F97" s="1"/>
      <c r="I97" s="1"/>
    </row>
    <row r="98" spans="6:9" x14ac:dyDescent="0.2">
      <c r="F98" s="1"/>
      <c r="I98" s="1"/>
    </row>
    <row r="99" spans="6:9" x14ac:dyDescent="0.2">
      <c r="F99" s="1"/>
      <c r="I99" s="1"/>
    </row>
    <row r="100" spans="6:9" x14ac:dyDescent="0.2">
      <c r="F100" s="1"/>
      <c r="I100" s="1"/>
    </row>
    <row r="101" spans="6:9" x14ac:dyDescent="0.2">
      <c r="F101" s="1"/>
      <c r="I101" s="1"/>
    </row>
    <row r="102" spans="6:9" x14ac:dyDescent="0.2">
      <c r="F102" s="1"/>
      <c r="I102" s="1"/>
    </row>
    <row r="103" spans="6:9" x14ac:dyDescent="0.2">
      <c r="F103" s="1"/>
      <c r="I103" s="1"/>
    </row>
    <row r="104" spans="6:9" x14ac:dyDescent="0.2">
      <c r="F104" s="1"/>
      <c r="I104" s="1"/>
    </row>
    <row r="105" spans="6:9" x14ac:dyDescent="0.2">
      <c r="F105" s="1"/>
      <c r="I105" s="1"/>
    </row>
    <row r="106" spans="6:9" x14ac:dyDescent="0.2">
      <c r="F106" s="1"/>
      <c r="I106" s="1"/>
    </row>
    <row r="107" spans="6:9" x14ac:dyDescent="0.2">
      <c r="F107" s="1"/>
      <c r="I107" s="1"/>
    </row>
    <row r="108" spans="6:9" x14ac:dyDescent="0.2">
      <c r="F108" s="1"/>
      <c r="I108" s="1"/>
    </row>
    <row r="109" spans="6:9" x14ac:dyDescent="0.2">
      <c r="F109" s="1"/>
      <c r="I109" s="1"/>
    </row>
    <row r="110" spans="6:9" x14ac:dyDescent="0.2">
      <c r="F110" s="1"/>
      <c r="I110" s="1"/>
    </row>
    <row r="111" spans="6:9" x14ac:dyDescent="0.2">
      <c r="F111" s="1"/>
      <c r="I111" s="1"/>
    </row>
    <row r="112" spans="6:9" x14ac:dyDescent="0.2">
      <c r="F112" s="1"/>
      <c r="I112" s="1"/>
    </row>
    <row r="113" spans="6:9" x14ac:dyDescent="0.2">
      <c r="F113" s="1"/>
      <c r="I113" s="1"/>
    </row>
    <row r="114" spans="6:9" x14ac:dyDescent="0.2">
      <c r="F114" s="1"/>
      <c r="I114" s="1"/>
    </row>
    <row r="115" spans="6:9" x14ac:dyDescent="0.2">
      <c r="F115" s="1"/>
      <c r="I115" s="1"/>
    </row>
    <row r="116" spans="6:9" x14ac:dyDescent="0.2">
      <c r="F116" s="1"/>
      <c r="I116" s="1"/>
    </row>
    <row r="117" spans="6:9" x14ac:dyDescent="0.2">
      <c r="F117" s="1"/>
      <c r="I117" s="1"/>
    </row>
    <row r="118" spans="6:9" x14ac:dyDescent="0.2">
      <c r="F118" s="1"/>
      <c r="I118" s="1"/>
    </row>
    <row r="119" spans="6:9" x14ac:dyDescent="0.2">
      <c r="F119" s="1"/>
      <c r="I119" s="1"/>
    </row>
    <row r="120" spans="6:9" x14ac:dyDescent="0.2">
      <c r="F120" s="1"/>
      <c r="I120" s="1"/>
    </row>
    <row r="121" spans="6:9" x14ac:dyDescent="0.2">
      <c r="F121" s="1"/>
      <c r="I121" s="1"/>
    </row>
    <row r="122" spans="6:9" x14ac:dyDescent="0.2">
      <c r="F122" s="1"/>
      <c r="I122" s="1"/>
    </row>
    <row r="123" spans="6:9" x14ac:dyDescent="0.2">
      <c r="F123" s="1"/>
      <c r="I123" s="1"/>
    </row>
    <row r="124" spans="6:9" x14ac:dyDescent="0.2">
      <c r="F124" s="1"/>
      <c r="I124" s="1"/>
    </row>
    <row r="125" spans="6:9" x14ac:dyDescent="0.2">
      <c r="F125" s="1"/>
      <c r="I125" s="1"/>
    </row>
    <row r="126" spans="6:9" x14ac:dyDescent="0.2">
      <c r="F126" s="1"/>
      <c r="I126" s="1"/>
    </row>
    <row r="127" spans="6:9" x14ac:dyDescent="0.2">
      <c r="F127" s="1"/>
      <c r="I127" s="1"/>
    </row>
    <row r="128" spans="6:9" x14ac:dyDescent="0.2">
      <c r="F128" s="1"/>
      <c r="I128" s="1"/>
    </row>
    <row r="129" spans="6:9" x14ac:dyDescent="0.2">
      <c r="F129" s="1"/>
      <c r="I129" s="1"/>
    </row>
    <row r="130" spans="6:9" x14ac:dyDescent="0.2">
      <c r="F130" s="1"/>
      <c r="I130" s="1"/>
    </row>
    <row r="131" spans="6:9" x14ac:dyDescent="0.2">
      <c r="F131" s="1"/>
      <c r="I131" s="1"/>
    </row>
    <row r="132" spans="6:9" x14ac:dyDescent="0.2">
      <c r="F132" s="1"/>
      <c r="I132" s="1"/>
    </row>
    <row r="133" spans="6:9" x14ac:dyDescent="0.2">
      <c r="F133" s="1"/>
      <c r="I133" s="1"/>
    </row>
    <row r="134" spans="6:9" x14ac:dyDescent="0.2">
      <c r="F134" s="1"/>
      <c r="I134" s="1"/>
    </row>
    <row r="135" spans="6:9" x14ac:dyDescent="0.2">
      <c r="F135" s="1"/>
      <c r="I135" s="1"/>
    </row>
    <row r="136" spans="6:9" x14ac:dyDescent="0.2">
      <c r="F136" s="1"/>
      <c r="I136" s="1"/>
    </row>
    <row r="137" spans="6:9" x14ac:dyDescent="0.2">
      <c r="F137" s="1"/>
      <c r="I137" s="1"/>
    </row>
    <row r="138" spans="6:9" x14ac:dyDescent="0.2">
      <c r="F138" s="1"/>
      <c r="I138" s="1"/>
    </row>
    <row r="139" spans="6:9" x14ac:dyDescent="0.2">
      <c r="F139" s="1"/>
      <c r="I139" s="1"/>
    </row>
    <row r="140" spans="6:9" x14ac:dyDescent="0.2">
      <c r="F140" s="1"/>
      <c r="I140" s="1"/>
    </row>
    <row r="141" spans="6:9" x14ac:dyDescent="0.2">
      <c r="F141" s="1"/>
      <c r="I141" s="1"/>
    </row>
    <row r="142" spans="6:9" x14ac:dyDescent="0.2">
      <c r="F142" s="1"/>
      <c r="I142" s="1"/>
    </row>
    <row r="143" spans="6:9" x14ac:dyDescent="0.2">
      <c r="F143" s="1"/>
      <c r="I143" s="1"/>
    </row>
    <row r="144" spans="6:9" x14ac:dyDescent="0.2">
      <c r="F144" s="1"/>
      <c r="I144" s="1"/>
    </row>
    <row r="145" spans="6:9" x14ac:dyDescent="0.2">
      <c r="F145" s="1"/>
      <c r="I145" s="1"/>
    </row>
    <row r="146" spans="6:9" x14ac:dyDescent="0.2">
      <c r="F146" s="1"/>
      <c r="I146" s="1"/>
    </row>
    <row r="147" spans="6:9" x14ac:dyDescent="0.2">
      <c r="F147" s="1"/>
      <c r="I147" s="1"/>
    </row>
    <row r="148" spans="6:9" x14ac:dyDescent="0.2">
      <c r="F148" s="1"/>
      <c r="I148" s="1"/>
    </row>
    <row r="149" spans="6:9" x14ac:dyDescent="0.2">
      <c r="F149" s="1"/>
      <c r="I149" s="1"/>
    </row>
    <row r="150" spans="6:9" x14ac:dyDescent="0.2">
      <c r="F150" s="1"/>
      <c r="I150" s="1"/>
    </row>
    <row r="151" spans="6:9" x14ac:dyDescent="0.2">
      <c r="F151" s="1"/>
      <c r="I151" s="1"/>
    </row>
    <row r="152" spans="6:9" x14ac:dyDescent="0.2">
      <c r="F152" s="1"/>
      <c r="I152" s="1"/>
    </row>
    <row r="153" spans="6:9" x14ac:dyDescent="0.2">
      <c r="F153" s="1"/>
      <c r="I153" s="1"/>
    </row>
    <row r="154" spans="6:9" x14ac:dyDescent="0.2">
      <c r="F154" s="1"/>
      <c r="I154" s="1"/>
    </row>
    <row r="155" spans="6:9" x14ac:dyDescent="0.2">
      <c r="F155" s="1"/>
      <c r="I155" s="1"/>
    </row>
    <row r="156" spans="6:9" x14ac:dyDescent="0.2">
      <c r="F156" s="1"/>
      <c r="I156" s="1"/>
    </row>
    <row r="157" spans="6:9" x14ac:dyDescent="0.2">
      <c r="F157" s="1"/>
      <c r="I157" s="1"/>
    </row>
    <row r="158" spans="6:9" x14ac:dyDescent="0.2">
      <c r="F158" s="1"/>
      <c r="I158" s="1"/>
    </row>
    <row r="159" spans="6:9" x14ac:dyDescent="0.2">
      <c r="F159" s="1"/>
      <c r="I159" s="1"/>
    </row>
    <row r="160" spans="6:9" x14ac:dyDescent="0.2">
      <c r="F160" s="1"/>
      <c r="I160" s="1"/>
    </row>
    <row r="161" spans="6:9" x14ac:dyDescent="0.2">
      <c r="F161" s="1"/>
      <c r="I161" s="1"/>
    </row>
    <row r="162" spans="6:9" x14ac:dyDescent="0.2">
      <c r="F162" s="1"/>
      <c r="I162" s="1"/>
    </row>
    <row r="163" spans="6:9" x14ac:dyDescent="0.2">
      <c r="F163" s="1"/>
      <c r="I163" s="1"/>
    </row>
    <row r="164" spans="6:9" x14ac:dyDescent="0.2">
      <c r="F164" s="1"/>
      <c r="I164" s="1"/>
    </row>
    <row r="165" spans="6:9" x14ac:dyDescent="0.2">
      <c r="F165" s="1"/>
      <c r="I165" s="1"/>
    </row>
    <row r="166" spans="6:9" x14ac:dyDescent="0.2">
      <c r="F166" s="1"/>
      <c r="I166" s="1"/>
    </row>
    <row r="167" spans="6:9" x14ac:dyDescent="0.2">
      <c r="F167" s="1"/>
      <c r="I167" s="1"/>
    </row>
    <row r="168" spans="6:9" x14ac:dyDescent="0.2">
      <c r="F168" s="1"/>
      <c r="I168" s="1"/>
    </row>
    <row r="169" spans="6:9" x14ac:dyDescent="0.2">
      <c r="F169" s="1"/>
      <c r="I169" s="1"/>
    </row>
    <row r="170" spans="6:9" x14ac:dyDescent="0.2">
      <c r="F170" s="1"/>
      <c r="I170" s="1"/>
    </row>
    <row r="171" spans="6:9" x14ac:dyDescent="0.2">
      <c r="F171" s="1"/>
      <c r="I171" s="1"/>
    </row>
    <row r="172" spans="6:9" x14ac:dyDescent="0.2">
      <c r="F172" s="1"/>
      <c r="I172" s="1"/>
    </row>
    <row r="173" spans="6:9" x14ac:dyDescent="0.2">
      <c r="F173" s="1"/>
      <c r="I173" s="1"/>
    </row>
    <row r="174" spans="6:9" x14ac:dyDescent="0.2">
      <c r="F174" s="1"/>
      <c r="I174" s="1"/>
    </row>
    <row r="175" spans="6:9" x14ac:dyDescent="0.2">
      <c r="F175" s="1"/>
    </row>
  </sheetData>
  <autoFilter ref="A2:Z60" xr:uid="{00000000-0009-0000-0000-000001000000}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1">
    <mergeCell ref="D1:Z1"/>
    <mergeCell ref="R4:R5"/>
    <mergeCell ref="S4:S5"/>
    <mergeCell ref="T4:T5"/>
    <mergeCell ref="U4:U5"/>
    <mergeCell ref="M4:M5"/>
    <mergeCell ref="N4:N5"/>
    <mergeCell ref="O4:O5"/>
    <mergeCell ref="A60:B60"/>
    <mergeCell ref="F4:F5"/>
    <mergeCell ref="G4:G5"/>
    <mergeCell ref="H4:H5"/>
    <mergeCell ref="I4:I5"/>
    <mergeCell ref="A2:A5"/>
    <mergeCell ref="B2:B5"/>
    <mergeCell ref="C2:C5"/>
    <mergeCell ref="D2:D5"/>
    <mergeCell ref="E2:E5"/>
    <mergeCell ref="F2:I2"/>
    <mergeCell ref="F3:I3"/>
    <mergeCell ref="C66:E66"/>
    <mergeCell ref="Y60:Z60"/>
    <mergeCell ref="V60:X60"/>
    <mergeCell ref="J4:J5"/>
    <mergeCell ref="K4:K5"/>
    <mergeCell ref="L4:L5"/>
    <mergeCell ref="Q4:Q5"/>
    <mergeCell ref="V2:V5"/>
    <mergeCell ref="W2:W5"/>
    <mergeCell ref="X2:X5"/>
    <mergeCell ref="Y2:Y5"/>
    <mergeCell ref="Z2:Z5"/>
    <mergeCell ref="J3:Q3"/>
    <mergeCell ref="J2:U2"/>
    <mergeCell ref="P4:P5"/>
    <mergeCell ref="R3:U3"/>
    <mergeCell ref="A63:B64"/>
    <mergeCell ref="C62:E62"/>
    <mergeCell ref="C63:E63"/>
    <mergeCell ref="C64:E64"/>
    <mergeCell ref="C65:E65"/>
  </mergeCells>
  <pageMargins left="0.41" right="0.26" top="0.52" bottom="0.52" header="0.3" footer="0.3"/>
  <pageSetup paperSize="9" scale="46" fitToHeight="3" orientation="landscape" r:id="rId1"/>
  <headerFooter>
    <oddFooter>&amp;RStr. &amp;P/&amp;N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U12"/>
  <sheetViews>
    <sheetView showGridLines="0" topLeftCell="B1" zoomScale="81" zoomScaleNormal="81" zoomScalePageLayoutView="81" workbookViewId="0">
      <selection activeCell="C9" sqref="C9"/>
    </sheetView>
  </sheetViews>
  <sheetFormatPr defaultColWidth="8.85546875" defaultRowHeight="12.75" x14ac:dyDescent="0.2"/>
  <cols>
    <col min="1" max="1" width="1.7109375" style="6" customWidth="1"/>
    <col min="2" max="2" width="22.28515625" style="6" customWidth="1"/>
    <col min="3" max="3" width="12.28515625" style="6" customWidth="1"/>
    <col min="4" max="4" width="14.140625" style="6" customWidth="1"/>
    <col min="5" max="5" width="12" style="6" customWidth="1"/>
    <col min="6" max="7" width="11.7109375" style="6" customWidth="1"/>
    <col min="8" max="8" width="12.28515625" style="6" customWidth="1"/>
    <col min="9" max="17" width="12" style="6" customWidth="1"/>
    <col min="18" max="18" width="12" style="6" bestFit="1" customWidth="1"/>
    <col min="19" max="20" width="12" style="6" customWidth="1"/>
    <col min="21" max="21" width="12.28515625" style="6" customWidth="1"/>
    <col min="22" max="16384" width="8.85546875" style="6"/>
  </cols>
  <sheetData>
    <row r="2" spans="2:21" ht="29.1" customHeight="1" x14ac:dyDescent="0.2">
      <c r="B2" s="33" t="s">
        <v>33</v>
      </c>
    </row>
    <row r="3" spans="2:21" ht="14.1" customHeight="1" x14ac:dyDescent="0.2">
      <c r="B3" s="115" t="s">
        <v>12</v>
      </c>
      <c r="C3" s="109" t="s">
        <v>7</v>
      </c>
      <c r="D3" s="102" t="s">
        <v>8</v>
      </c>
      <c r="E3" s="110" t="s">
        <v>35</v>
      </c>
      <c r="F3" s="110"/>
      <c r="G3" s="110"/>
      <c r="H3" s="110"/>
      <c r="I3" s="103" t="s">
        <v>0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14" t="s">
        <v>48</v>
      </c>
    </row>
    <row r="4" spans="2:21" ht="19.350000000000001" customHeight="1" x14ac:dyDescent="0.2">
      <c r="B4" s="116"/>
      <c r="C4" s="109"/>
      <c r="D4" s="102"/>
      <c r="E4" s="111" t="s">
        <v>18</v>
      </c>
      <c r="F4" s="111"/>
      <c r="G4" s="111"/>
      <c r="H4" s="111"/>
      <c r="I4" s="102" t="s">
        <v>43</v>
      </c>
      <c r="J4" s="102"/>
      <c r="K4" s="102"/>
      <c r="L4" s="102"/>
      <c r="M4" s="102"/>
      <c r="N4" s="102"/>
      <c r="O4" s="102"/>
      <c r="P4" s="102"/>
      <c r="Q4" s="102" t="s">
        <v>29</v>
      </c>
      <c r="R4" s="102"/>
      <c r="S4" s="102"/>
      <c r="T4" s="102"/>
      <c r="U4" s="114"/>
    </row>
    <row r="5" spans="2:21" ht="13.35" customHeight="1" x14ac:dyDescent="0.2">
      <c r="B5" s="116"/>
      <c r="C5" s="109"/>
      <c r="D5" s="102"/>
      <c r="E5" s="105" t="s">
        <v>1</v>
      </c>
      <c r="F5" s="105" t="s">
        <v>2</v>
      </c>
      <c r="G5" s="105" t="s">
        <v>3</v>
      </c>
      <c r="H5" s="105" t="s">
        <v>4</v>
      </c>
      <c r="I5" s="99" t="s">
        <v>5</v>
      </c>
      <c r="J5" s="99" t="s">
        <v>23</v>
      </c>
      <c r="K5" s="99" t="s">
        <v>24</v>
      </c>
      <c r="L5" s="99" t="s">
        <v>25</v>
      </c>
      <c r="M5" s="99" t="s">
        <v>26</v>
      </c>
      <c r="N5" s="99" t="s">
        <v>27</v>
      </c>
      <c r="O5" s="99" t="s">
        <v>28</v>
      </c>
      <c r="P5" s="99" t="s">
        <v>6</v>
      </c>
      <c r="Q5" s="118" t="s">
        <v>1</v>
      </c>
      <c r="R5" s="118" t="s">
        <v>2</v>
      </c>
      <c r="S5" s="118" t="s">
        <v>3</v>
      </c>
      <c r="T5" s="118" t="s">
        <v>4</v>
      </c>
      <c r="U5" s="114"/>
    </row>
    <row r="6" spans="2:21" ht="13.35" customHeight="1" x14ac:dyDescent="0.2">
      <c r="B6" s="117"/>
      <c r="C6" s="109"/>
      <c r="D6" s="102"/>
      <c r="E6" s="105"/>
      <c r="F6" s="105"/>
      <c r="G6" s="105"/>
      <c r="H6" s="105"/>
      <c r="I6" s="99"/>
      <c r="J6" s="99"/>
      <c r="K6" s="99"/>
      <c r="L6" s="99"/>
      <c r="M6" s="99"/>
      <c r="N6" s="99"/>
      <c r="O6" s="99"/>
      <c r="P6" s="99"/>
      <c r="Q6" s="118"/>
      <c r="R6" s="118"/>
      <c r="S6" s="118"/>
      <c r="T6" s="118"/>
      <c r="U6" s="114"/>
    </row>
    <row r="7" spans="2:21" ht="41.1" customHeight="1" x14ac:dyDescent="0.25">
      <c r="B7" s="31" t="s">
        <v>13</v>
      </c>
      <c r="C7" s="28">
        <f>SUMIF('Plan 2021-2023'!$Z7:$Z59,"ES",'Plan 2021-2023'!D7:D59)</f>
        <v>2317621</v>
      </c>
      <c r="D7" s="27">
        <f>SUMIF('Plan 2021-2023'!$Z7:$Z59,"ES",'Plan 2021-2023'!E7:E59)</f>
        <v>1842621</v>
      </c>
      <c r="E7" s="28">
        <f>SUMIF('Plan 2021-2023'!$Z7:$Z59,"ES",'Plan 2021-2023'!F7:F59)</f>
        <v>164324</v>
      </c>
      <c r="F7" s="28">
        <f>SUMIF('Plan 2021-2023'!$Z7:$Z59,"ES",'Plan 2021-2023'!G7:G59)</f>
        <v>141500</v>
      </c>
      <c r="G7" s="28">
        <f>SUMIF('Plan 2021-2023'!$Z7:$Z59,"ES",'Plan 2021-2023'!H7:H59)</f>
        <v>157500</v>
      </c>
      <c r="H7" s="29">
        <f>SUMIF('Plan 2021-2023'!$Z7:$Z59,"ES",'Plan 2021-2023'!I7:I59)</f>
        <v>463324</v>
      </c>
      <c r="I7" s="28">
        <f>SUMIF('Plan 2021-2023'!$Z7:$Z59,"ES",'Plan 2021-2023'!J7:J59)</f>
        <v>0</v>
      </c>
      <c r="J7" s="28">
        <f>SUMIF('Plan 2021-2023'!$Z7:$Z59,"ES",'Plan 2021-2023'!K7:K59)</f>
        <v>120000</v>
      </c>
      <c r="K7" s="28">
        <f>SUMIF('Plan 2021-2023'!$Z7:$Z59,"ES",'Plan 2021-2023'!L7:L59)</f>
        <v>0</v>
      </c>
      <c r="L7" s="28">
        <f>SUMIF('Plan 2021-2023'!$Z7:$Z59,"ES",'Plan 2021-2023'!M7:M59)</f>
        <v>100000</v>
      </c>
      <c r="M7" s="28">
        <f>SUMIF('Plan 2021-2023'!$Z7:$Z59,"ES",'Plan 2021-2023'!N7:N59)</f>
        <v>100000</v>
      </c>
      <c r="N7" s="28">
        <f>SUMIF('Plan 2021-2023'!$Z7:$Z59,"ES",'Plan 2021-2023'!O7:O59)</f>
        <v>0</v>
      </c>
      <c r="O7" s="28">
        <f>SUMIF('Plan 2021-2023'!$Z7:$Z59,"ES",'Plan 2021-2023'!P7:P59)</f>
        <v>250000</v>
      </c>
      <c r="P7" s="28">
        <f>SUMIF('Plan 2021-2023'!$Z7:$Z59,"ES",'Plan 2021-2023'!Q7:Q59)</f>
        <v>0</v>
      </c>
      <c r="Q7" s="29">
        <f>SUMIF('Plan 2021-2023'!$Z7:$Z59,"ES",'Plan 2021-2023'!R7:R59)</f>
        <v>570000</v>
      </c>
      <c r="R7" s="28">
        <f>SUMIF('Plan 2021-2023'!$Z7:$Z59,"ES",'Plan 2021-2023'!S7:S59)</f>
        <v>375000</v>
      </c>
      <c r="S7" s="28">
        <f>SUMIF('Plan 2021-2023'!$Z7:$Z59,"ES",'Plan 2021-2023'!T7:T59)</f>
        <v>434297</v>
      </c>
      <c r="T7" s="29">
        <f>SUMIF('Plan 2021-2023'!$Z7:$Z59,"ES",'Plan 2021-2023'!U7:U59)</f>
        <v>1379297</v>
      </c>
      <c r="U7" s="57">
        <f>COUNTIF('Plan 2021-2023'!$Z7:$Z59,"ES")</f>
        <v>11</v>
      </c>
    </row>
    <row r="8" spans="2:21" ht="41.1" customHeight="1" x14ac:dyDescent="0.25">
      <c r="B8" s="31" t="s">
        <v>14</v>
      </c>
      <c r="C8" s="28">
        <f>SUMIF('Plan 2021-2023'!$Z7:$Z59,"DS",'Plan 2021-2023'!D7:D59)</f>
        <v>685016.12</v>
      </c>
      <c r="D8" s="27">
        <f>SUMIF('Plan 2021-2023'!$Z7:$Z59,"DS",'Plan 2021-2023'!E7:E59)</f>
        <v>585015</v>
      </c>
      <c r="E8" s="28">
        <f>SUMIF('Plan 2021-2023'!$Z7:$Z59,"DS",'Plan 2021-2023'!F7:F59)</f>
        <v>108500</v>
      </c>
      <c r="F8" s="28">
        <f>SUMIF('Plan 2021-2023'!$Z7:$Z59,"DS",'Plan 2021-2023'!G7:G59)</f>
        <v>80850</v>
      </c>
      <c r="G8" s="28">
        <f>SUMIF('Plan 2021-2023'!$Z7:$Z59,"DS",'Plan 2021-2023'!H7:H59)</f>
        <v>59553</v>
      </c>
      <c r="H8" s="29">
        <f>SUMIF('Plan 2021-2023'!$Z7:$Z59,"DS",'Plan 2021-2023'!I7:I59)</f>
        <v>248903</v>
      </c>
      <c r="I8" s="28">
        <f>SUMIF('Plan 2021-2023'!$Z7:$Z59,"DS",'Plan 2021-2023'!J7:J59)</f>
        <v>0</v>
      </c>
      <c r="J8" s="28">
        <f>SUMIF('Plan 2021-2023'!$Z7:$Z59,"DS",'Plan 2021-2023'!K7:K59)</f>
        <v>28000</v>
      </c>
      <c r="K8" s="28">
        <f>SUMIF('Plan 2021-2023'!$Z7:$Z59,"DS",'Plan 2021-2023'!L7:L59)</f>
        <v>0</v>
      </c>
      <c r="L8" s="28">
        <f>SUMIF('Plan 2021-2023'!$Z7:$Z59,"DS",'Plan 2021-2023'!M7:M59)</f>
        <v>0</v>
      </c>
      <c r="M8" s="28">
        <f>SUMIF('Plan 2021-2023'!$Z7:$Z59,"DS",'Plan 2021-2023'!N7:N59)</f>
        <v>0</v>
      </c>
      <c r="N8" s="28">
        <f>SUMIF('Plan 2021-2023'!$Z7:$Z59,"DS",'Plan 2021-2023'!O7:O59)</f>
        <v>0</v>
      </c>
      <c r="O8" s="28">
        <f>SUMIF('Plan 2021-2023'!$Z7:$Z59,"DS",'Plan 2021-2023'!P7:P59)</f>
        <v>207500</v>
      </c>
      <c r="P8" s="28">
        <f>SUMIF('Plan 2021-2023'!$Z7:$Z59,"DS",'Plan 2021-2023'!Q7:Q59)</f>
        <v>0</v>
      </c>
      <c r="Q8" s="29">
        <f>SUMIF('Plan 2021-2023'!$Z7:$Z59,"DS",'Plan 2021-2023'!R7:R59)</f>
        <v>235500</v>
      </c>
      <c r="R8" s="28">
        <f>SUMIF('Plan 2021-2023'!$Z7:$Z59,"DS",'Plan 2021-2023'!S7:S59)</f>
        <v>68706</v>
      </c>
      <c r="S8" s="28">
        <f>SUMIF('Plan 2021-2023'!$Z7:$Z59,"DS",'Plan 2021-2023'!T7:T59)</f>
        <v>31906</v>
      </c>
      <c r="T8" s="29">
        <f>SUMIF('Plan 2021-2023'!$Z7:$Z59,"DS",'Plan 2021-2023'!U7:U59)</f>
        <v>336112</v>
      </c>
      <c r="U8" s="57">
        <f>COUNTIF('Plan 2021-2023'!$Z7:$Z59,"DS")</f>
        <v>19</v>
      </c>
    </row>
    <row r="9" spans="2:21" ht="48.75" customHeight="1" x14ac:dyDescent="0.25">
      <c r="B9" s="31" t="s">
        <v>64</v>
      </c>
      <c r="C9" s="28">
        <f>SUMIF('Plan 2021-2023'!$Z7:$Z59,"SO",'Plan 2021-2023'!D7:D59)</f>
        <v>7675756.0999999996</v>
      </c>
      <c r="D9" s="27">
        <f>SUMIF('Plan 2021-2023'!$Z7:$Z59,"SO",'Plan 2021-2023'!E7:E59)</f>
        <v>3945575</v>
      </c>
      <c r="E9" s="28">
        <f>SUMIF('Plan 2021-2023'!$Z7:$Z59,"SO",'Plan 2021-2023'!F7:F59)</f>
        <v>435500</v>
      </c>
      <c r="F9" s="28">
        <f>SUMIF('Plan 2021-2023'!$Z7:$Z59,"SO",'Plan 2021-2023'!G7:G59)</f>
        <v>284575</v>
      </c>
      <c r="G9" s="28">
        <f>SUMIF('Plan 2021-2023'!$Z7:$Z59,"SO",'Plan 2021-2023'!H7:H59)</f>
        <v>271500</v>
      </c>
      <c r="H9" s="29">
        <f>SUMIF('Plan 2021-2023'!$Z7:$Z59,"SO",'Plan 2021-2023'!I7:I59)</f>
        <v>991575</v>
      </c>
      <c r="I9" s="28">
        <f>SUMIF('Plan 2021-2023'!$Z7:$Z59,"SO",'Plan 2021-2023'!J7:J59)</f>
        <v>0</v>
      </c>
      <c r="J9" s="28">
        <f>SUMIF('Plan 2021-2023'!$Z7:$Z59,"SO",'Plan 2021-2023'!K7:K59)</f>
        <v>373000</v>
      </c>
      <c r="K9" s="28">
        <f>SUMIF('Plan 2021-2023'!$Z7:$Z59,"SO",'Plan 2021-2023'!L7:L59)</f>
        <v>0</v>
      </c>
      <c r="L9" s="28">
        <f>SUMIF('Plan 2021-2023'!$Z7:$Z59,"SO",'Plan 2021-2023'!M7:M59)</f>
        <v>100000</v>
      </c>
      <c r="M9" s="28">
        <f>SUMIF('Plan 2021-2023'!$Z7:$Z59,"SO",'Plan 2021-2023'!N7:N59)</f>
        <v>0</v>
      </c>
      <c r="N9" s="28">
        <f>SUMIF('Plan 2021-2023'!$Z7:$Z59,"SO",'Plan 2021-2023'!O7:O59)</f>
        <v>100000</v>
      </c>
      <c r="O9" s="28">
        <f>SUMIF('Plan 2021-2023'!$Z7:$Z59,"SO",'Plan 2021-2023'!P7:P59)</f>
        <v>498500</v>
      </c>
      <c r="P9" s="28">
        <f>SUMIF('Plan 2021-2023'!$Z7:$Z59,"SO",'Plan 2021-2023'!Q7:Q59)</f>
        <v>0</v>
      </c>
      <c r="Q9" s="29">
        <f>SUMIF('Plan 2021-2023'!$Z7:$Z59,"SO",'Plan 2021-2023'!R7:R59)</f>
        <v>1071500</v>
      </c>
      <c r="R9" s="28">
        <f>SUMIF('Plan 2021-2023'!$Z7:$Z59,"SO",'Plan 2021-2023'!S7:S59)</f>
        <v>970000</v>
      </c>
      <c r="S9" s="28">
        <f>SUMIF('Plan 2021-2023'!$Z7:$Z59,"SO",'Plan 2021-2023'!T7:T59)</f>
        <v>912500</v>
      </c>
      <c r="T9" s="29">
        <f>SUMIF('Plan 2021-2023'!$Z7:$Z59,"SO",'Plan 2021-2023'!U7:U59)</f>
        <v>2954000</v>
      </c>
      <c r="U9" s="57">
        <f>COUNTIF('Plan 2021-2023'!$Z7:$Z59,"SO")</f>
        <v>17</v>
      </c>
    </row>
    <row r="10" spans="2:21" ht="41.1" customHeight="1" x14ac:dyDescent="0.3">
      <c r="B10" s="32" t="s">
        <v>15</v>
      </c>
      <c r="C10" s="29">
        <f>SUM(C7:C9)</f>
        <v>10678393.219999999</v>
      </c>
      <c r="D10" s="27">
        <f t="shared" ref="D10:T10" si="0">SUM(D7:D9)</f>
        <v>6373211</v>
      </c>
      <c r="E10" s="29">
        <f t="shared" si="0"/>
        <v>708324</v>
      </c>
      <c r="F10" s="29">
        <f t="shared" si="0"/>
        <v>506925</v>
      </c>
      <c r="G10" s="29">
        <f t="shared" si="0"/>
        <v>488553</v>
      </c>
      <c r="H10" s="29">
        <f t="shared" si="0"/>
        <v>1703802</v>
      </c>
      <c r="I10" s="29">
        <f t="shared" si="0"/>
        <v>0</v>
      </c>
      <c r="J10" s="29">
        <f t="shared" si="0"/>
        <v>521000</v>
      </c>
      <c r="K10" s="29">
        <f t="shared" si="0"/>
        <v>0</v>
      </c>
      <c r="L10" s="29">
        <f t="shared" si="0"/>
        <v>200000</v>
      </c>
      <c r="M10" s="29">
        <f t="shared" si="0"/>
        <v>100000</v>
      </c>
      <c r="N10" s="29">
        <f t="shared" si="0"/>
        <v>100000</v>
      </c>
      <c r="O10" s="29">
        <f t="shared" si="0"/>
        <v>956000</v>
      </c>
      <c r="P10" s="29">
        <f t="shared" si="0"/>
        <v>0</v>
      </c>
      <c r="Q10" s="29">
        <f t="shared" si="0"/>
        <v>1877000</v>
      </c>
      <c r="R10" s="29">
        <f t="shared" si="0"/>
        <v>1413706</v>
      </c>
      <c r="S10" s="29">
        <f t="shared" si="0"/>
        <v>1378703</v>
      </c>
      <c r="T10" s="29">
        <f t="shared" si="0"/>
        <v>4669409</v>
      </c>
      <c r="U10" s="58">
        <f>SUM(U7:U9)</f>
        <v>47</v>
      </c>
    </row>
    <row r="12" spans="2:21" x14ac:dyDescent="0.2">
      <c r="B12" s="8" t="s">
        <v>16</v>
      </c>
    </row>
  </sheetData>
  <sheetProtection sheet="1" objects="1" scenarios="1"/>
  <mergeCells count="25">
    <mergeCell ref="B3:B6"/>
    <mergeCell ref="I4:P4"/>
    <mergeCell ref="I3:T3"/>
    <mergeCell ref="M5:M6"/>
    <mergeCell ref="N5:N6"/>
    <mergeCell ref="O5:O6"/>
    <mergeCell ref="P5:P6"/>
    <mergeCell ref="Q5:Q6"/>
    <mergeCell ref="R5:R6"/>
    <mergeCell ref="S5:S6"/>
    <mergeCell ref="T5:T6"/>
    <mergeCell ref="E5:E6"/>
    <mergeCell ref="F5:F6"/>
    <mergeCell ref="G5:G6"/>
    <mergeCell ref="H5:H6"/>
    <mergeCell ref="C3:C6"/>
    <mergeCell ref="D3:D6"/>
    <mergeCell ref="E3:H3"/>
    <mergeCell ref="U3:U6"/>
    <mergeCell ref="E4:H4"/>
    <mergeCell ref="L5:L6"/>
    <mergeCell ref="I5:I6"/>
    <mergeCell ref="J5:J6"/>
    <mergeCell ref="K5:K6"/>
    <mergeCell ref="Q4:T4"/>
  </mergeCells>
  <pageMargins left="0.34" right="0.23" top="0.72" bottom="1" header="0.5" footer="0.5"/>
  <pageSetup paperSize="9" scale="5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E25"/>
  <sheetViews>
    <sheetView showGridLines="0" topLeftCell="A13" zoomScale="83" zoomScaleNormal="83" zoomScalePageLayoutView="83" workbookViewId="0">
      <selection activeCell="D16" sqref="D16"/>
    </sheetView>
  </sheetViews>
  <sheetFormatPr defaultColWidth="8.85546875" defaultRowHeight="12.75" x14ac:dyDescent="0.2"/>
  <cols>
    <col min="1" max="1" width="1.7109375" style="6" customWidth="1"/>
    <col min="2" max="2" width="39.28515625" style="6" customWidth="1"/>
    <col min="3" max="5" width="21.28515625" style="6" customWidth="1"/>
    <col min="6" max="16384" width="8.85546875" style="6"/>
  </cols>
  <sheetData>
    <row r="2" spans="2:5" ht="32.1" customHeight="1" x14ac:dyDescent="0.2">
      <c r="B2" s="119" t="s">
        <v>34</v>
      </c>
      <c r="C2" s="120"/>
      <c r="D2" s="120"/>
      <c r="E2" s="121"/>
    </row>
    <row r="3" spans="2:5" x14ac:dyDescent="0.2">
      <c r="B3" s="124" t="s">
        <v>12</v>
      </c>
      <c r="C3" s="102" t="s">
        <v>20</v>
      </c>
      <c r="D3" s="122" t="s">
        <v>35</v>
      </c>
      <c r="E3" s="122" t="s">
        <v>0</v>
      </c>
    </row>
    <row r="4" spans="2:5" x14ac:dyDescent="0.2">
      <c r="B4" s="124"/>
      <c r="C4" s="102"/>
      <c r="D4" s="123"/>
      <c r="E4" s="123"/>
    </row>
    <row r="5" spans="2:5" x14ac:dyDescent="0.2">
      <c r="B5" s="124"/>
      <c r="C5" s="102"/>
      <c r="D5" s="123"/>
      <c r="E5" s="123"/>
    </row>
    <row r="6" spans="2:5" ht="20.100000000000001" customHeight="1" x14ac:dyDescent="0.25">
      <c r="B6" s="20" t="s">
        <v>13</v>
      </c>
      <c r="C6" s="9">
        <f>D6+E6</f>
        <v>734324</v>
      </c>
      <c r="D6" s="9">
        <f>'Ukupno po sektorima'!$E$7</f>
        <v>164324</v>
      </c>
      <c r="E6" s="9">
        <f>'Ukupno po sektorima'!Q7</f>
        <v>570000</v>
      </c>
    </row>
    <row r="7" spans="2:5" ht="20.100000000000001" customHeight="1" x14ac:dyDescent="0.25">
      <c r="B7" s="20" t="s">
        <v>14</v>
      </c>
      <c r="C7" s="9">
        <f>D7+E7</f>
        <v>344000</v>
      </c>
      <c r="D7" s="9">
        <f>'Ukupno po sektorima'!$E$8</f>
        <v>108500</v>
      </c>
      <c r="E7" s="9">
        <f>'Ukupno po sektorima'!Q8</f>
        <v>235500</v>
      </c>
    </row>
    <row r="8" spans="2:5" ht="20.100000000000001" customHeight="1" x14ac:dyDescent="0.25">
      <c r="B8" s="20" t="s">
        <v>36</v>
      </c>
      <c r="C8" s="9">
        <f>D8+E8</f>
        <v>1507000</v>
      </c>
      <c r="D8" s="9">
        <f>'Ukupno po sektorima'!$E$9</f>
        <v>435500</v>
      </c>
      <c r="E8" s="9">
        <f>'Ukupno po sektorima'!Q9</f>
        <v>1071500</v>
      </c>
    </row>
    <row r="9" spans="2:5" ht="18" customHeight="1" x14ac:dyDescent="0.3">
      <c r="B9" s="35" t="s">
        <v>19</v>
      </c>
      <c r="C9" s="7">
        <f>SUM(C6:C8)</f>
        <v>2585324</v>
      </c>
      <c r="D9" s="7">
        <f>SUM(D6:D8)</f>
        <v>708324</v>
      </c>
      <c r="E9" s="7">
        <f>SUM(E6:E8)</f>
        <v>1877000</v>
      </c>
    </row>
    <row r="10" spans="2:5" ht="13.35" customHeight="1" x14ac:dyDescent="0.2">
      <c r="B10" s="124" t="s">
        <v>12</v>
      </c>
      <c r="C10" s="102" t="s">
        <v>21</v>
      </c>
      <c r="D10" s="122" t="s">
        <v>35</v>
      </c>
      <c r="E10" s="122" t="s">
        <v>0</v>
      </c>
    </row>
    <row r="11" spans="2:5" ht="13.35" customHeight="1" x14ac:dyDescent="0.2">
      <c r="B11" s="124"/>
      <c r="C11" s="102"/>
      <c r="D11" s="123"/>
      <c r="E11" s="123"/>
    </row>
    <row r="12" spans="2:5" ht="13.35" customHeight="1" x14ac:dyDescent="0.2">
      <c r="B12" s="124"/>
      <c r="C12" s="102"/>
      <c r="D12" s="123"/>
      <c r="E12" s="123"/>
    </row>
    <row r="13" spans="2:5" ht="20.100000000000001" customHeight="1" x14ac:dyDescent="0.25">
      <c r="B13" s="20" t="s">
        <v>13</v>
      </c>
      <c r="C13" s="9">
        <f>D13+E13</f>
        <v>516500</v>
      </c>
      <c r="D13" s="9">
        <f>'Ukupno po sektorima'!$F$7</f>
        <v>141500</v>
      </c>
      <c r="E13" s="9">
        <f>'Ukupno po sektorima'!R7</f>
        <v>375000</v>
      </c>
    </row>
    <row r="14" spans="2:5" ht="20.100000000000001" customHeight="1" x14ac:dyDescent="0.25">
      <c r="B14" s="20" t="s">
        <v>14</v>
      </c>
      <c r="C14" s="9">
        <f>D14+E14</f>
        <v>149556</v>
      </c>
      <c r="D14" s="9">
        <f>'Ukupno po sektorima'!$F$8</f>
        <v>80850</v>
      </c>
      <c r="E14" s="9">
        <f>'Ukupno po sektorima'!R8</f>
        <v>68706</v>
      </c>
    </row>
    <row r="15" spans="2:5" ht="20.100000000000001" customHeight="1" x14ac:dyDescent="0.25">
      <c r="B15" s="20" t="s">
        <v>36</v>
      </c>
      <c r="C15" s="9">
        <f>D15+E15</f>
        <v>1254575</v>
      </c>
      <c r="D15" s="9">
        <f>'Ukupno po sektorima'!$F$9</f>
        <v>284575</v>
      </c>
      <c r="E15" s="9">
        <f>'Ukupno po sektorima'!R9</f>
        <v>970000</v>
      </c>
    </row>
    <row r="16" spans="2:5" ht="18" customHeight="1" x14ac:dyDescent="0.3">
      <c r="B16" s="35" t="s">
        <v>19</v>
      </c>
      <c r="C16" s="7">
        <f>SUM(C13:C15)</f>
        <v>1920631</v>
      </c>
      <c r="D16" s="7">
        <f>SUM(D13:D15)</f>
        <v>506925</v>
      </c>
      <c r="E16" s="7">
        <f>SUM(E13:E15)</f>
        <v>1413706</v>
      </c>
    </row>
    <row r="17" spans="2:5" ht="13.35" customHeight="1" x14ac:dyDescent="0.2">
      <c r="B17" s="124" t="s">
        <v>12</v>
      </c>
      <c r="C17" s="102" t="s">
        <v>22</v>
      </c>
      <c r="D17" s="122" t="s">
        <v>35</v>
      </c>
      <c r="E17" s="122" t="s">
        <v>0</v>
      </c>
    </row>
    <row r="18" spans="2:5" ht="13.35" customHeight="1" x14ac:dyDescent="0.2">
      <c r="B18" s="124"/>
      <c r="C18" s="102"/>
      <c r="D18" s="123"/>
      <c r="E18" s="123"/>
    </row>
    <row r="19" spans="2:5" ht="13.35" customHeight="1" x14ac:dyDescent="0.2">
      <c r="B19" s="124"/>
      <c r="C19" s="102"/>
      <c r="D19" s="123"/>
      <c r="E19" s="123"/>
    </row>
    <row r="20" spans="2:5" ht="20.100000000000001" customHeight="1" x14ac:dyDescent="0.25">
      <c r="B20" s="20" t="s">
        <v>13</v>
      </c>
      <c r="C20" s="9">
        <f>D20+E20</f>
        <v>591797</v>
      </c>
      <c r="D20" s="9">
        <f>'Ukupno po sektorima'!$G$7</f>
        <v>157500</v>
      </c>
      <c r="E20" s="9">
        <f>'Ukupno po sektorima'!S7</f>
        <v>434297</v>
      </c>
    </row>
    <row r="21" spans="2:5" ht="20.100000000000001" customHeight="1" x14ac:dyDescent="0.25">
      <c r="B21" s="20" t="s">
        <v>14</v>
      </c>
      <c r="C21" s="9">
        <f>D21+E21</f>
        <v>91459</v>
      </c>
      <c r="D21" s="9">
        <f>'Ukupno po sektorima'!$G$8</f>
        <v>59553</v>
      </c>
      <c r="E21" s="9">
        <f>'Ukupno po sektorima'!S8</f>
        <v>31906</v>
      </c>
    </row>
    <row r="22" spans="2:5" ht="20.100000000000001" customHeight="1" x14ac:dyDescent="0.25">
      <c r="B22" s="20" t="s">
        <v>36</v>
      </c>
      <c r="C22" s="9">
        <f>D22+E22</f>
        <v>1184000</v>
      </c>
      <c r="D22" s="9">
        <f>'Ukupno po sektorima'!$G$9</f>
        <v>271500</v>
      </c>
      <c r="E22" s="9">
        <f>'Ukupno po sektorima'!S9</f>
        <v>912500</v>
      </c>
    </row>
    <row r="23" spans="2:5" ht="18" customHeight="1" x14ac:dyDescent="0.3">
      <c r="B23" s="35" t="s">
        <v>19</v>
      </c>
      <c r="C23" s="7">
        <f>SUM(C20:C22)</f>
        <v>1867256</v>
      </c>
      <c r="D23" s="7">
        <f>SUM(D20:D22)</f>
        <v>488553</v>
      </c>
      <c r="E23" s="7">
        <f>SUM(E20:E22)</f>
        <v>1378703</v>
      </c>
    </row>
    <row r="25" spans="2:5" ht="18" customHeight="1" x14ac:dyDescent="0.3">
      <c r="B25" s="19" t="s">
        <v>37</v>
      </c>
      <c r="C25" s="7">
        <f>C9+C16+C23</f>
        <v>6373211</v>
      </c>
      <c r="D25" s="7">
        <f>D9+D16+D23</f>
        <v>1703802</v>
      </c>
      <c r="E25" s="7">
        <f>E9+E16+E23</f>
        <v>4669409</v>
      </c>
    </row>
  </sheetData>
  <sheetProtection sheet="1" objects="1" scenarios="1"/>
  <mergeCells count="13">
    <mergeCell ref="B2:E2"/>
    <mergeCell ref="E17:E19"/>
    <mergeCell ref="B3:B5"/>
    <mergeCell ref="D3:D5"/>
    <mergeCell ref="E3:E5"/>
    <mergeCell ref="C3:C5"/>
    <mergeCell ref="B17:B19"/>
    <mergeCell ref="C17:C19"/>
    <mergeCell ref="D17:D19"/>
    <mergeCell ref="D10:D12"/>
    <mergeCell ref="E10:E12"/>
    <mergeCell ref="B10:B12"/>
    <mergeCell ref="C10:C12"/>
  </mergeCells>
  <pageMargins left="0.43" right="0.31" top="0.72" bottom="1" header="0.5" footer="0.5"/>
  <pageSetup paperSize="9" scale="8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23"/>
  <sheetViews>
    <sheetView showGridLines="0" tabSelected="1" topLeftCell="A31" zoomScale="125" zoomScaleNormal="125" zoomScaleSheetLayoutView="28" zoomScalePageLayoutView="125" workbookViewId="0">
      <selection activeCell="D8" sqref="D8"/>
    </sheetView>
  </sheetViews>
  <sheetFormatPr defaultColWidth="8.85546875" defaultRowHeight="12.75" x14ac:dyDescent="0.2"/>
  <cols>
    <col min="1" max="1" width="1.7109375" style="6" customWidth="1"/>
    <col min="2" max="2" width="32.28515625" style="6" customWidth="1"/>
    <col min="3" max="3" width="11.140625" style="6" customWidth="1"/>
    <col min="4" max="4" width="8.42578125" style="6" customWidth="1"/>
    <col min="5" max="5" width="14.28515625" style="6" customWidth="1"/>
    <col min="6" max="6" width="9.28515625" style="6" customWidth="1"/>
    <col min="7" max="14" width="14.28515625" style="6" customWidth="1"/>
    <col min="15" max="15" width="3" style="6" customWidth="1"/>
    <col min="16" max="16384" width="8.85546875" style="6"/>
  </cols>
  <sheetData>
    <row r="1" spans="2:27" x14ac:dyDescent="0.2">
      <c r="B1" s="47"/>
      <c r="C1" s="47"/>
      <c r="D1" s="47"/>
    </row>
    <row r="2" spans="2:27" ht="23.45" customHeight="1" x14ac:dyDescent="0.2">
      <c r="B2" s="33" t="s">
        <v>54</v>
      </c>
      <c r="C2" s="33"/>
      <c r="D2" s="33"/>
    </row>
    <row r="3" spans="2:27" ht="14.1" customHeight="1" x14ac:dyDescent="0.2">
      <c r="B3" s="141" t="s">
        <v>49</v>
      </c>
      <c r="C3" s="134" t="s">
        <v>50</v>
      </c>
      <c r="D3" s="135"/>
      <c r="E3" s="128" t="s">
        <v>8</v>
      </c>
      <c r="F3" s="129"/>
      <c r="G3" s="110" t="s">
        <v>35</v>
      </c>
      <c r="H3" s="110"/>
      <c r="I3" s="110"/>
      <c r="J3" s="110"/>
      <c r="K3" s="103" t="s">
        <v>0</v>
      </c>
      <c r="L3" s="103"/>
      <c r="M3" s="103"/>
      <c r="N3" s="103"/>
    </row>
    <row r="4" spans="2:27" ht="27.75" customHeight="1" x14ac:dyDescent="0.2">
      <c r="B4" s="142"/>
      <c r="C4" s="136"/>
      <c r="D4" s="137"/>
      <c r="E4" s="130"/>
      <c r="F4" s="131"/>
      <c r="G4" s="111" t="s">
        <v>18</v>
      </c>
      <c r="H4" s="111"/>
      <c r="I4" s="111"/>
      <c r="J4" s="111"/>
      <c r="K4" s="102" t="s">
        <v>29</v>
      </c>
      <c r="L4" s="102"/>
      <c r="M4" s="102"/>
      <c r="N4" s="102"/>
    </row>
    <row r="5" spans="2:27" ht="13.35" customHeight="1" x14ac:dyDescent="0.2">
      <c r="B5" s="142"/>
      <c r="C5" s="138" t="s">
        <v>48</v>
      </c>
      <c r="D5" s="140" t="s">
        <v>51</v>
      </c>
      <c r="E5" s="132" t="s">
        <v>52</v>
      </c>
      <c r="F5" s="132" t="s">
        <v>53</v>
      </c>
      <c r="G5" s="105" t="s">
        <v>1</v>
      </c>
      <c r="H5" s="105" t="s">
        <v>2</v>
      </c>
      <c r="I5" s="105" t="s">
        <v>3</v>
      </c>
      <c r="J5" s="105" t="s">
        <v>4</v>
      </c>
      <c r="K5" s="118" t="s">
        <v>1</v>
      </c>
      <c r="L5" s="118" t="s">
        <v>2</v>
      </c>
      <c r="M5" s="118" t="s">
        <v>3</v>
      </c>
      <c r="N5" s="118" t="s">
        <v>4</v>
      </c>
    </row>
    <row r="6" spans="2:27" ht="13.35" customHeight="1" x14ac:dyDescent="0.2">
      <c r="B6" s="143"/>
      <c r="C6" s="139"/>
      <c r="D6" s="140"/>
      <c r="E6" s="133"/>
      <c r="F6" s="133"/>
      <c r="G6" s="105"/>
      <c r="H6" s="105"/>
      <c r="I6" s="105"/>
      <c r="J6" s="105"/>
      <c r="K6" s="118"/>
      <c r="L6" s="118"/>
      <c r="M6" s="118"/>
      <c r="N6" s="118"/>
    </row>
    <row r="7" spans="2:27" s="46" customFormat="1" ht="33.75" customHeight="1" x14ac:dyDescent="0.25">
      <c r="B7" s="55" t="s">
        <v>68</v>
      </c>
      <c r="C7" s="59">
        <f>COUNTIF('Plan 2021-2023'!$Y7:$Y59,"*A*")</f>
        <v>3</v>
      </c>
      <c r="D7" s="60">
        <f t="shared" ref="D7:D12" si="0">C7/C$13</f>
        <v>7.6923076923076927E-2</v>
      </c>
      <c r="E7" s="61">
        <f>SUMIF('Plan 2021-2023'!$Y7:$Y59,"*A*",'Plan 2021-2023'!E7:E59)</f>
        <v>237500</v>
      </c>
      <c r="F7" s="60">
        <f t="shared" ref="F7:F12" si="1">E7/E$13</f>
        <v>4.5038971510906731E-2</v>
      </c>
      <c r="G7" s="62">
        <f>SUMIF('Plan 2021-2023'!$Y7:$Y59,"*A*",'Plan 2021-2023'!F7:F59)</f>
        <v>50000</v>
      </c>
      <c r="H7" s="62">
        <f>SUMIF('Plan 2021-2023'!$Y7:$Y59,"*A*",'Plan 2021-2023'!G7:G59)</f>
        <v>34500</v>
      </c>
      <c r="I7" s="62">
        <f>SUMIF('Plan 2021-2023'!$Y7:$Y59,"*A*",'Plan 2021-2023'!H7:H59)</f>
        <v>32000</v>
      </c>
      <c r="J7" s="61">
        <f t="shared" ref="J7:J13" si="2">SUM(G7:I7)</f>
        <v>116500</v>
      </c>
      <c r="K7" s="62">
        <f>SUMIF('Plan 2021-2023'!$Y7:$Y59,"*A*",'Plan 2021-2023'!R7:R59)</f>
        <v>0</v>
      </c>
      <c r="L7" s="62">
        <f>SUMIF('Plan 2021-2023'!$Y7:$Y59,"*A*",'Plan 2021-2023'!S7:S59)</f>
        <v>61000</v>
      </c>
      <c r="M7" s="62">
        <f>SUMIF('Plan 2021-2023'!$Y7:$Y59,"*A*",'Plan 2021-2023'!T7:T59)</f>
        <v>60000</v>
      </c>
      <c r="N7" s="61">
        <f t="shared" ref="N7:N13" si="3">SUM(K7:M7)</f>
        <v>121000</v>
      </c>
    </row>
    <row r="8" spans="2:27" s="46" customFormat="1" ht="50.45" customHeight="1" x14ac:dyDescent="0.25">
      <c r="B8" s="55" t="s">
        <v>69</v>
      </c>
      <c r="C8" s="59">
        <f>COUNTIF('Plan 2021-2023'!$Y7:$Y59,"*B*")</f>
        <v>19</v>
      </c>
      <c r="D8" s="60">
        <f t="shared" si="0"/>
        <v>0.48717948717948717</v>
      </c>
      <c r="E8" s="61">
        <f>SUMIF('Plan 2021-2023'!$Y7:$Y59,"*B*",'Plan 2021-2023'!E7:E59)</f>
        <v>3474000</v>
      </c>
      <c r="F8" s="60">
        <f t="shared" si="1"/>
        <v>0.65880162959532629</v>
      </c>
      <c r="G8" s="62">
        <f>SUMIF('Plan 2021-2023'!$Y7:$Y59,"*B*",'Plan 2021-2023'!F7:F59)</f>
        <v>355500</v>
      </c>
      <c r="H8" s="62">
        <f>SUMIF('Plan 2021-2023'!$Y7:$Y59,"*B*",'Plan 2021-2023'!G7:G59)</f>
        <v>283000</v>
      </c>
      <c r="I8" s="62">
        <f>SUMIF('Plan 2021-2023'!$Y7:$Y59,"*B*",'Plan 2021-2023'!H7:H59)</f>
        <v>279700</v>
      </c>
      <c r="J8" s="61">
        <f t="shared" si="2"/>
        <v>918200</v>
      </c>
      <c r="K8" s="62">
        <f>SUMIF('Plan 2021-2023'!$Y7:$Y59,"*B*",'Plan 2021-2023'!R7:R59)</f>
        <v>794500</v>
      </c>
      <c r="L8" s="62">
        <f>SUMIF('Plan 2021-2023'!$Y7:$Y59,"*B*",'Plan 2021-2023'!S7:S59)</f>
        <v>896300</v>
      </c>
      <c r="M8" s="62">
        <f>SUMIF('Plan 2021-2023'!$Y7:$Y59,"*B*",'Plan 2021-2023'!T7:T59)</f>
        <v>865000</v>
      </c>
      <c r="N8" s="61">
        <f t="shared" si="3"/>
        <v>2555800</v>
      </c>
    </row>
    <row r="9" spans="2:27" s="46" customFormat="1" ht="79.349999999999994" customHeight="1" x14ac:dyDescent="0.25">
      <c r="B9" s="55" t="s">
        <v>70</v>
      </c>
      <c r="C9" s="59">
        <f>COUNTIF('Plan 2021-2023'!$Y7:$Y59,"*C*")</f>
        <v>4</v>
      </c>
      <c r="D9" s="60">
        <f t="shared" si="0"/>
        <v>0.10256410256410256</v>
      </c>
      <c r="E9" s="61">
        <f>SUMIF('Plan 2021-2023'!$Y7:$Y59,"*C*",'Plan 2021-2023'!E7:E59)</f>
        <v>310575</v>
      </c>
      <c r="F9" s="60">
        <f t="shared" si="1"/>
        <v>5.8896751903157296E-2</v>
      </c>
      <c r="G9" s="62">
        <f>SUMIF('Plan 2021-2023'!$Y7:$Y59,"*C*",'Plan 2021-2023'!F7:F59)</f>
        <v>63500</v>
      </c>
      <c r="H9" s="62">
        <f>SUMIF('Plan 2021-2023'!$Y7:$Y59,"*C*",'Plan 2021-2023'!G7:G59)</f>
        <v>12575</v>
      </c>
      <c r="I9" s="62">
        <f>SUMIF('Plan 2021-2023'!$Y7:$Y59,"*C*",'Plan 2021-2023'!H7:H59)</f>
        <v>0</v>
      </c>
      <c r="J9" s="61">
        <f t="shared" si="2"/>
        <v>76075</v>
      </c>
      <c r="K9" s="62">
        <f>SUMIF('Plan 2021-2023'!$Y7:$Y59,"*C*",'Plan 2021-2023'!R7:R59)</f>
        <v>134500</v>
      </c>
      <c r="L9" s="62">
        <f>SUMIF('Plan 2021-2023'!$Y7:$Y59,"*C*",'Plan 2021-2023'!S7:S59)</f>
        <v>50000</v>
      </c>
      <c r="M9" s="62">
        <f>SUMIF('Plan 2021-2023'!$Y7:$Y59,"*C*",'Plan 2021-2023'!T7:T59)</f>
        <v>50000</v>
      </c>
      <c r="N9" s="61">
        <f t="shared" si="3"/>
        <v>234500</v>
      </c>
      <c r="P9" s="125"/>
      <c r="Q9" s="126"/>
      <c r="R9" s="126"/>
      <c r="S9" s="126"/>
      <c r="T9" s="126"/>
      <c r="U9" s="126"/>
      <c r="V9" s="126"/>
      <c r="W9" s="126"/>
      <c r="X9" s="126"/>
      <c r="Y9"/>
      <c r="Z9"/>
      <c r="AA9"/>
    </row>
    <row r="10" spans="2:27" s="46" customFormat="1" ht="75" customHeight="1" x14ac:dyDescent="0.25">
      <c r="B10" s="55" t="s">
        <v>71</v>
      </c>
      <c r="C10" s="59">
        <f>COUNTIF('Plan 2021-2023'!$Y7:$Y59,"*D*")</f>
        <v>4</v>
      </c>
      <c r="D10" s="60">
        <f t="shared" si="0"/>
        <v>0.10256410256410256</v>
      </c>
      <c r="E10" s="61">
        <f>SUMIF('Plan 2021-2023'!$Y7:$Y59,"*D*",'Plan 2021-2023'!E7:E59)</f>
        <v>711621</v>
      </c>
      <c r="F10" s="60">
        <f t="shared" si="1"/>
        <v>0.13495022292868614</v>
      </c>
      <c r="G10" s="62">
        <f>SUMIF('Plan 2021-2023'!$Y7:$Y59,"*D*",'Plan 2021-2023'!F7:F59)</f>
        <v>127324</v>
      </c>
      <c r="H10" s="62">
        <f>SUMIF('Plan 2021-2023'!$Y7:$Y59,"*D*",'Plan 2021-2023'!G7:G59)</f>
        <v>30000</v>
      </c>
      <c r="I10" s="62">
        <f>SUMIF('Plan 2021-2023'!$Y7:$Y59,"*D*",'Plan 2021-2023'!H7:H59)</f>
        <v>30000</v>
      </c>
      <c r="J10" s="61">
        <f t="shared" si="2"/>
        <v>187324</v>
      </c>
      <c r="K10" s="62">
        <f>SUMIF('Plan 2021-2023'!$Y7:$Y59,"*D*",'Plan 2021-2023'!R7:R59)</f>
        <v>425000</v>
      </c>
      <c r="L10" s="62">
        <f>SUMIF('Plan 2021-2023'!$Y7:$Y59,"*D*",'Plan 2021-2023'!S7:S59)</f>
        <v>70000</v>
      </c>
      <c r="M10" s="62">
        <f>SUMIF('Plan 2021-2023'!$Y7:$Y59,"*D*",'Plan 2021-2023'!T7:T59)</f>
        <v>29297</v>
      </c>
      <c r="N10" s="61">
        <f t="shared" si="3"/>
        <v>524297</v>
      </c>
    </row>
    <row r="11" spans="2:27" s="46" customFormat="1" ht="48" customHeight="1" x14ac:dyDescent="0.25">
      <c r="B11" s="55" t="s">
        <v>72</v>
      </c>
      <c r="C11" s="59">
        <f>COUNTIF('Plan 2021-2023'!$Y6:$Y53,"*E*")</f>
        <v>5</v>
      </c>
      <c r="D11" s="60">
        <f t="shared" si="0"/>
        <v>0.12820512820512819</v>
      </c>
      <c r="E11" s="61">
        <f>SUMIF('Plan 2021-2023'!$Y7:$Y59,"*E*",'Plan 2021-2023'!E7:E59)</f>
        <v>221515</v>
      </c>
      <c r="F11" s="60">
        <f t="shared" si="1"/>
        <v>4.2007611681004232E-2</v>
      </c>
      <c r="G11" s="62">
        <f>SUMIF('Plan 2021-2023'!$Y7:$Y59,"*E*",'Plan 2021-2023'!F7:F59)</f>
        <v>24000</v>
      </c>
      <c r="H11" s="62">
        <f>SUMIF('Plan 2021-2023'!$Y7:$Y59,"*E*",'Plan 2021-2023'!G7:G59)</f>
        <v>29350</v>
      </c>
      <c r="I11" s="62">
        <f>SUMIF('Plan 2021-2023'!$Y7:$Y59,"*E*",'Plan 2021-2023'!H7:H59)</f>
        <v>14353</v>
      </c>
      <c r="J11" s="61">
        <f t="shared" si="2"/>
        <v>67703</v>
      </c>
      <c r="K11" s="62">
        <f>SUMIF('Plan 2021-2023'!$Y7:$Y59,"*E*",'Plan 2021-2023'!R7:R59)</f>
        <v>93000</v>
      </c>
      <c r="L11" s="62">
        <f>SUMIF('Plan 2021-2023'!$Y7:$Y59,"*E*",'Plan 2021-2023'!S7:S59)</f>
        <v>36406</v>
      </c>
      <c r="M11" s="62">
        <f>SUMIF('Plan 2021-2023'!$Y7:$Y59,"*E*",'Plan 2021-2023'!T7:T59)</f>
        <v>24406</v>
      </c>
      <c r="N11" s="61">
        <f t="shared" si="3"/>
        <v>153812</v>
      </c>
    </row>
    <row r="12" spans="2:27" s="46" customFormat="1" ht="30.75" customHeight="1" x14ac:dyDescent="0.25">
      <c r="B12" s="56" t="s">
        <v>55</v>
      </c>
      <c r="C12" s="63">
        <f>COUNTIF('Plan 2021-2023'!$Y7:$Y59,"&gt;0")</f>
        <v>4</v>
      </c>
      <c r="D12" s="60">
        <f t="shared" si="0"/>
        <v>0.10256410256410256</v>
      </c>
      <c r="E12" s="64">
        <f>SUMIF('Plan 2021-2023'!$Y7:$Y59,"&gt;0",'Plan 2021-2023'!E7:E59)</f>
        <v>318000</v>
      </c>
      <c r="F12" s="60">
        <f t="shared" si="1"/>
        <v>6.030481238091933E-2</v>
      </c>
      <c r="G12" s="65">
        <f>SUMIF('Plan 2021-2023'!$Y7:$Y59,"&gt;0",'Plan 2021-2023'!F7:F59)</f>
        <v>18000</v>
      </c>
      <c r="H12" s="65">
        <f>SUMIF('Plan 2021-2023'!$Y7:$Y59,"&gt;0",'Plan 2021-2023'!G7:G59)</f>
        <v>0</v>
      </c>
      <c r="I12" s="65">
        <f>SUMIF('Plan 2021-2023'!$Y7:$Y59,"&gt;0",'Plan 2021-2023'!H7:H59)</f>
        <v>0</v>
      </c>
      <c r="J12" s="64">
        <f t="shared" si="2"/>
        <v>18000</v>
      </c>
      <c r="K12" s="65">
        <f>SUMIF('Plan 2021-2023'!$Y7:$Y59,"&gt;0",'Plan 2021-2023'!R7:R59)</f>
        <v>100000</v>
      </c>
      <c r="L12" s="65">
        <f>SUMIF('Plan 2021-2023'!$Y7:$Y59,"&gt;0",'Plan 2021-2023'!S7:S59)</f>
        <v>100000</v>
      </c>
      <c r="M12" s="65">
        <f>SUMIF('Plan 2021-2023'!$Y7:$Y59,"&gt;0",'Plan 2021-2023'!T7:T59)</f>
        <v>100000</v>
      </c>
      <c r="N12" s="64">
        <f t="shared" si="3"/>
        <v>300000</v>
      </c>
    </row>
    <row r="13" spans="2:27" ht="50.1" customHeight="1" x14ac:dyDescent="0.2">
      <c r="B13" s="49" t="s">
        <v>15</v>
      </c>
      <c r="C13" s="66">
        <f>SUM(C7:C12)</f>
        <v>39</v>
      </c>
      <c r="D13" s="67">
        <f>SUM(D7:D12)</f>
        <v>0.99999999999999989</v>
      </c>
      <c r="E13" s="61">
        <f t="shared" ref="E13:M13" si="4">SUM(E7:E12)</f>
        <v>5273211</v>
      </c>
      <c r="F13" s="67">
        <f>SUM(F7:F12)</f>
        <v>1</v>
      </c>
      <c r="G13" s="68">
        <f t="shared" si="4"/>
        <v>638324</v>
      </c>
      <c r="H13" s="68">
        <f t="shared" si="4"/>
        <v>389425</v>
      </c>
      <c r="I13" s="68">
        <f t="shared" si="4"/>
        <v>356053</v>
      </c>
      <c r="J13" s="61">
        <f t="shared" si="2"/>
        <v>1383802</v>
      </c>
      <c r="K13" s="68">
        <f t="shared" si="4"/>
        <v>1547000</v>
      </c>
      <c r="L13" s="68">
        <f t="shared" si="4"/>
        <v>1213706</v>
      </c>
      <c r="M13" s="68">
        <f t="shared" si="4"/>
        <v>1128703</v>
      </c>
      <c r="N13" s="61">
        <f t="shared" si="3"/>
        <v>3889409</v>
      </c>
      <c r="P13" s="125"/>
      <c r="Q13" s="126"/>
      <c r="R13" s="126"/>
      <c r="S13" s="126"/>
      <c r="T13" s="126"/>
      <c r="U13" s="126"/>
      <c r="V13" s="126"/>
      <c r="W13" s="126"/>
      <c r="X13" s="126"/>
    </row>
    <row r="15" spans="2:27" ht="14.1" customHeight="1" x14ac:dyDescent="0.2">
      <c r="B15" s="127" t="s">
        <v>63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2:27" x14ac:dyDescent="0.2"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2:14" x14ac:dyDescent="0.2"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2:14" x14ac:dyDescent="0.2"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23" spans="2:14" ht="18" x14ac:dyDescent="0.25">
      <c r="E23" s="48"/>
      <c r="F23" s="48"/>
    </row>
  </sheetData>
  <sheetProtection sheet="1" objects="1" scenarios="1"/>
  <mergeCells count="22">
    <mergeCell ref="G4:J4"/>
    <mergeCell ref="K4:N4"/>
    <mergeCell ref="G5:G6"/>
    <mergeCell ref="H5:H6"/>
    <mergeCell ref="I5:I6"/>
    <mergeCell ref="J5:J6"/>
    <mergeCell ref="P9:X9"/>
    <mergeCell ref="P13:X13"/>
    <mergeCell ref="B15:N18"/>
    <mergeCell ref="E3:F4"/>
    <mergeCell ref="E5:E6"/>
    <mergeCell ref="F5:F6"/>
    <mergeCell ref="L5:L6"/>
    <mergeCell ref="M5:M6"/>
    <mergeCell ref="N5:N6"/>
    <mergeCell ref="C3:D4"/>
    <mergeCell ref="C5:C6"/>
    <mergeCell ref="D5:D6"/>
    <mergeCell ref="K5:K6"/>
    <mergeCell ref="B3:B6"/>
    <mergeCell ref="G3:J3"/>
    <mergeCell ref="K3:N3"/>
  </mergeCells>
  <printOptions horizontalCentered="1"/>
  <pageMargins left="0.2" right="0.2" top="0.22" bottom="0.49" header="0.5" footer="0.34"/>
  <pageSetup paperSize="9" scale="5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Upute</vt:lpstr>
      <vt:lpstr>Plan 2021-2023</vt:lpstr>
      <vt:lpstr>Ukupno po sektorima</vt:lpstr>
      <vt:lpstr>Ukupno po godinama</vt:lpstr>
      <vt:lpstr>Ukupno po A-E klasama</vt:lpstr>
      <vt:lpstr>'Plan 2021-2023'!Print_Area</vt:lpstr>
    </vt:vector>
  </TitlesOfParts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msutonwilliams</dc:creator>
  <cp:lastModifiedBy>Eldina Dervišević</cp:lastModifiedBy>
  <cp:lastPrinted>2020-02-27T10:23:32Z</cp:lastPrinted>
  <dcterms:created xsi:type="dcterms:W3CDTF">2013-10-16T07:47:36Z</dcterms:created>
  <dcterms:modified xsi:type="dcterms:W3CDTF">2022-11-17T07:04:45Z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